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24880" windowHeight="15600" tabRatio="928" firstSheet="1" activeTab="7"/>
  </bookViews>
  <sheets>
    <sheet name="Majungasaurus gross measurement" sheetId="5" r:id="rId1"/>
    <sheet name="Majungasaurus increments" sheetId="4" r:id="rId2"/>
    <sheet name="Majungasaurus rates" sheetId="3" r:id="rId3"/>
    <sheet name="Ceratosaurus increments" sheetId="8" r:id="rId4"/>
    <sheet name="Ceratosaurus rates" sheetId="9" r:id="rId5"/>
    <sheet name="Allosaurus increments" sheetId="10" r:id="rId6"/>
    <sheet name="Allosaurus rates" sheetId="11" r:id="rId7"/>
    <sheet name="Regression data" sheetId="12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9" i="9" l="1"/>
  <c r="W8" i="9"/>
  <c r="W9" i="9"/>
  <c r="Q9" i="9"/>
  <c r="K10" i="9"/>
  <c r="H9" i="9"/>
  <c r="BI49" i="11"/>
  <c r="BC49" i="11"/>
  <c r="BA49" i="11"/>
  <c r="BA8" i="11"/>
  <c r="AU9" i="11"/>
  <c r="AR8" i="11"/>
  <c r="AL9" i="11"/>
  <c r="AL8" i="11"/>
  <c r="AI8" i="11"/>
  <c r="AF48" i="11"/>
  <c r="AF9" i="11"/>
  <c r="AC8" i="11"/>
  <c r="Z54" i="11"/>
  <c r="Z53" i="11"/>
  <c r="Z9" i="11"/>
  <c r="W8" i="11"/>
  <c r="W48" i="11"/>
  <c r="T13" i="11"/>
  <c r="T9" i="11"/>
  <c r="T8" i="11"/>
  <c r="Q8" i="11"/>
  <c r="Q13" i="11"/>
  <c r="Q44" i="11"/>
  <c r="Q43" i="11"/>
  <c r="Q53" i="11"/>
  <c r="Q54" i="11"/>
  <c r="N43" i="11"/>
  <c r="N33" i="11"/>
  <c r="N34" i="11"/>
  <c r="N19" i="11"/>
  <c r="N18" i="11"/>
  <c r="N13" i="11"/>
  <c r="N9" i="11"/>
  <c r="K33" i="11"/>
  <c r="K43" i="11"/>
  <c r="K44" i="11"/>
  <c r="H19" i="11"/>
  <c r="H18" i="11"/>
  <c r="H13" i="11"/>
  <c r="H8" i="11"/>
  <c r="AF8" i="9"/>
  <c r="AF9" i="9"/>
  <c r="C17" i="12"/>
  <c r="C11" i="12"/>
  <c r="C9" i="12"/>
  <c r="C8" i="12"/>
  <c r="C7" i="12"/>
  <c r="C6" i="12"/>
  <c r="C5" i="12"/>
  <c r="C4" i="12"/>
  <c r="C3" i="12"/>
  <c r="C2" i="12"/>
  <c r="BG21" i="3"/>
  <c r="BG20" i="3"/>
  <c r="BD25" i="3"/>
  <c r="BD24" i="3"/>
  <c r="BD47" i="3"/>
  <c r="BA34" i="3"/>
  <c r="AL49" i="3"/>
  <c r="AL48" i="3"/>
  <c r="AO48" i="3"/>
  <c r="AU48" i="3"/>
  <c r="AR48" i="3"/>
  <c r="AR39" i="3"/>
  <c r="AL39" i="3"/>
  <c r="AL38" i="3"/>
  <c r="AL34" i="3"/>
  <c r="AO35" i="3"/>
  <c r="AR35" i="3"/>
  <c r="AU35" i="3"/>
  <c r="AU34" i="3"/>
  <c r="AX34" i="3"/>
  <c r="AX29" i="3"/>
  <c r="AO29" i="3"/>
  <c r="AO28" i="3"/>
  <c r="AR28" i="3"/>
  <c r="AR29" i="3"/>
  <c r="AU29" i="3"/>
  <c r="AU28" i="3"/>
  <c r="AU25" i="3"/>
  <c r="AU24" i="3"/>
  <c r="AF20" i="3"/>
  <c r="AF21" i="3"/>
  <c r="AF24" i="3"/>
  <c r="AF25" i="3"/>
  <c r="AF34" i="3"/>
  <c r="AF35" i="3"/>
  <c r="AF38" i="3"/>
  <c r="AF39" i="3"/>
  <c r="AF48" i="3"/>
  <c r="AF67" i="3"/>
  <c r="AF70" i="3"/>
  <c r="AC70" i="3"/>
  <c r="AC69" i="3"/>
  <c r="AC34" i="3"/>
  <c r="AC30" i="3"/>
  <c r="AC29" i="3"/>
  <c r="AC28" i="3"/>
  <c r="AC13" i="3"/>
  <c r="Z48" i="3"/>
  <c r="W48" i="3"/>
  <c r="W47" i="3"/>
  <c r="Z35" i="3"/>
  <c r="W35" i="3"/>
  <c r="W34" i="3"/>
  <c r="Z16" i="3"/>
  <c r="Z12" i="3"/>
  <c r="W16" i="3"/>
  <c r="W13" i="3"/>
  <c r="T70" i="3"/>
  <c r="T69" i="3"/>
  <c r="N53" i="3"/>
  <c r="N54" i="3"/>
  <c r="Q54" i="3"/>
  <c r="Q53" i="3"/>
  <c r="T49" i="3"/>
  <c r="T48" i="3"/>
  <c r="Q48" i="3"/>
  <c r="Q44" i="3"/>
  <c r="Q43" i="3"/>
  <c r="N43" i="3"/>
  <c r="N40" i="3"/>
  <c r="K34" i="3"/>
  <c r="Q34" i="3"/>
  <c r="T35" i="3"/>
  <c r="T34" i="3"/>
  <c r="T29" i="3"/>
  <c r="T28" i="3"/>
  <c r="T13" i="3"/>
  <c r="Q13" i="3"/>
  <c r="Q12" i="3"/>
  <c r="N12" i="3"/>
  <c r="K29" i="3"/>
  <c r="K40" i="3"/>
  <c r="K44" i="3"/>
  <c r="K53" i="3"/>
  <c r="K54" i="3"/>
  <c r="N58" i="3"/>
  <c r="N71" i="3"/>
  <c r="N69" i="3"/>
  <c r="K62" i="3"/>
  <c r="K61" i="3"/>
  <c r="H70" i="3"/>
  <c r="H69" i="3"/>
  <c r="H62" i="3"/>
  <c r="H61" i="3"/>
  <c r="H53" i="3"/>
  <c r="H48" i="3"/>
  <c r="H43" i="3"/>
  <c r="H17" i="3"/>
  <c r="H13" i="3"/>
  <c r="H12" i="3"/>
  <c r="H21" i="11"/>
  <c r="K46" i="11"/>
  <c r="N21" i="11"/>
  <c r="N36" i="11"/>
  <c r="Q55" i="11"/>
  <c r="Q46" i="11"/>
  <c r="Z55" i="11"/>
  <c r="AL11" i="11"/>
  <c r="E60" i="11"/>
  <c r="H6" i="10"/>
  <c r="M3" i="4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" i="12"/>
  <c r="G17" i="12"/>
  <c r="G3" i="12"/>
  <c r="G4" i="12"/>
  <c r="G5" i="12"/>
  <c r="G6" i="12"/>
  <c r="G7" i="12"/>
  <c r="G8" i="12"/>
  <c r="G9" i="12"/>
  <c r="G11" i="12"/>
  <c r="G18" i="12"/>
  <c r="G19" i="12"/>
  <c r="G2" i="12"/>
  <c r="K10" i="12"/>
  <c r="E10" i="12"/>
  <c r="E11" i="12"/>
  <c r="K11" i="12"/>
  <c r="E20" i="12"/>
  <c r="E19" i="12"/>
  <c r="E18" i="12"/>
  <c r="E17" i="12"/>
  <c r="E16" i="12"/>
  <c r="E15" i="12"/>
  <c r="K15" i="12"/>
  <c r="K16" i="12"/>
  <c r="K17" i="12"/>
  <c r="K18" i="12"/>
  <c r="K19" i="12"/>
  <c r="K20" i="12"/>
  <c r="E13" i="12"/>
  <c r="E12" i="12"/>
  <c r="E9" i="12"/>
  <c r="E8" i="12"/>
  <c r="E7" i="12"/>
  <c r="E6" i="12"/>
  <c r="E5" i="12"/>
  <c r="E4" i="12"/>
  <c r="E3" i="12"/>
  <c r="E2" i="12"/>
  <c r="K14" i="12"/>
  <c r="K13" i="12"/>
  <c r="K12" i="12"/>
  <c r="K9" i="12"/>
  <c r="K8" i="12"/>
  <c r="K7" i="12"/>
  <c r="K6" i="12"/>
  <c r="K5" i="12"/>
  <c r="K4" i="12"/>
  <c r="K3" i="12"/>
  <c r="K2" i="12"/>
  <c r="H48" i="11"/>
  <c r="H43" i="11"/>
  <c r="H72" i="3"/>
  <c r="T72" i="3"/>
  <c r="AC71" i="3"/>
  <c r="E73" i="3"/>
  <c r="H14" i="3"/>
  <c r="Q14" i="3"/>
  <c r="E14" i="3"/>
  <c r="H63" i="3"/>
  <c r="K63" i="3"/>
  <c r="E63" i="3"/>
  <c r="N55" i="3"/>
  <c r="K55" i="3"/>
  <c r="Q55" i="3"/>
  <c r="E55" i="3"/>
  <c r="T31" i="3"/>
  <c r="AC31" i="3"/>
  <c r="AC32" i="3"/>
  <c r="AU31" i="3"/>
  <c r="AR31" i="3"/>
  <c r="AO31" i="3"/>
  <c r="E32" i="3"/>
  <c r="T36" i="3"/>
  <c r="W36" i="3"/>
  <c r="AF36" i="3"/>
  <c r="AU36" i="3"/>
  <c r="E35" i="3"/>
  <c r="T50" i="3"/>
  <c r="W50" i="3"/>
  <c r="AL50" i="3"/>
  <c r="E50" i="3"/>
  <c r="AF40" i="3"/>
  <c r="AL40" i="3"/>
  <c r="E40" i="3"/>
  <c r="AF26" i="3"/>
  <c r="AU26" i="3"/>
  <c r="E26" i="3"/>
  <c r="AF22" i="3"/>
  <c r="BG22" i="3"/>
  <c r="E22" i="3"/>
  <c r="E75" i="3"/>
  <c r="E12" i="9"/>
  <c r="E21" i="11"/>
  <c r="E11" i="11"/>
  <c r="E55" i="11"/>
  <c r="E59" i="11"/>
  <c r="E58" i="11"/>
  <c r="W11" i="9"/>
  <c r="AF11" i="9"/>
  <c r="E11" i="9"/>
  <c r="H72" i="4"/>
  <c r="AR69" i="3"/>
  <c r="AR70" i="3"/>
  <c r="AR71" i="3"/>
  <c r="BD26" i="3"/>
  <c r="AI34" i="3"/>
  <c r="AI39" i="3"/>
  <c r="E77" i="3"/>
  <c r="E76" i="3"/>
  <c r="I2" i="4"/>
  <c r="I3" i="4"/>
  <c r="I4" i="4"/>
  <c r="I5" i="4"/>
  <c r="I6" i="4"/>
  <c r="I7" i="4"/>
  <c r="I9" i="4"/>
  <c r="I10" i="4"/>
  <c r="I11" i="4"/>
  <c r="I12" i="4"/>
  <c r="I13" i="4"/>
  <c r="I14" i="4"/>
  <c r="I15" i="4"/>
  <c r="I16" i="4"/>
  <c r="I18" i="4"/>
  <c r="I19" i="4"/>
  <c r="I20" i="4"/>
  <c r="I21" i="4"/>
  <c r="I22" i="4"/>
  <c r="I23" i="4"/>
  <c r="I24" i="4"/>
  <c r="I25" i="4"/>
  <c r="I26" i="4"/>
  <c r="I27" i="4"/>
  <c r="I29" i="4"/>
  <c r="I31" i="4"/>
  <c r="I32" i="4"/>
  <c r="I33" i="4"/>
  <c r="I34" i="4"/>
  <c r="I35" i="4"/>
  <c r="I36" i="4"/>
  <c r="I37" i="4"/>
  <c r="I38" i="4"/>
  <c r="I39" i="4"/>
  <c r="I41" i="4"/>
  <c r="I42" i="4"/>
  <c r="I43" i="4"/>
  <c r="I45" i="4"/>
  <c r="I46" i="4"/>
  <c r="I47" i="4"/>
  <c r="I48" i="4"/>
  <c r="I49" i="4"/>
  <c r="I51" i="4"/>
  <c r="I52" i="4"/>
  <c r="I53" i="4"/>
  <c r="I55" i="4"/>
  <c r="I57" i="4"/>
  <c r="I58" i="4"/>
  <c r="I59" i="4"/>
  <c r="I60" i="4"/>
  <c r="I61" i="4"/>
  <c r="I62" i="4"/>
  <c r="I64" i="4"/>
  <c r="I65" i="4"/>
  <c r="I69" i="4"/>
  <c r="I70" i="4"/>
  <c r="I71" i="4"/>
  <c r="M6" i="4"/>
  <c r="M5" i="4"/>
  <c r="M2" i="4"/>
  <c r="K71" i="4"/>
  <c r="K5" i="8"/>
  <c r="I10" i="8"/>
  <c r="I9" i="8"/>
  <c r="I8" i="8"/>
  <c r="M6" i="8"/>
  <c r="M5" i="8"/>
  <c r="I7" i="8"/>
  <c r="I6" i="8"/>
  <c r="I5" i="8"/>
  <c r="I4" i="8"/>
  <c r="I3" i="8"/>
  <c r="I2" i="8"/>
  <c r="K5" i="10"/>
  <c r="M6" i="10"/>
  <c r="I2" i="10"/>
  <c r="I3" i="10"/>
  <c r="I4" i="10"/>
  <c r="I5" i="10"/>
  <c r="M5" i="10"/>
  <c r="K65" i="4"/>
  <c r="K16" i="4"/>
  <c r="K27" i="4"/>
  <c r="K29" i="4"/>
  <c r="K39" i="4"/>
  <c r="K43" i="4"/>
  <c r="K49" i="4"/>
  <c r="K53" i="4"/>
  <c r="K55" i="4"/>
  <c r="K62" i="4"/>
  <c r="K7" i="4"/>
  <c r="F29" i="5"/>
  <c r="I29" i="5"/>
  <c r="L29" i="5"/>
  <c r="P29" i="5"/>
  <c r="Z29" i="5"/>
  <c r="F26" i="5"/>
  <c r="I26" i="5"/>
  <c r="L26" i="5"/>
  <c r="O26" i="5"/>
  <c r="P26" i="5"/>
  <c r="Q26" i="5"/>
  <c r="Z26" i="5"/>
  <c r="AD26" i="5"/>
  <c r="F25" i="5"/>
  <c r="I25" i="5"/>
  <c r="P25" i="5"/>
  <c r="Z25" i="5"/>
  <c r="F113" i="5"/>
  <c r="I113" i="5"/>
  <c r="L113" i="5"/>
  <c r="O113" i="5"/>
  <c r="P113" i="5"/>
  <c r="Q113" i="5"/>
  <c r="Z113" i="5"/>
  <c r="AD113" i="5"/>
  <c r="F27" i="5"/>
  <c r="I27" i="5"/>
  <c r="P27" i="5"/>
  <c r="Z27" i="5"/>
  <c r="F30" i="5"/>
  <c r="I30" i="5"/>
  <c r="L30" i="5"/>
  <c r="O30" i="5"/>
  <c r="P30" i="5"/>
  <c r="Q30" i="5"/>
  <c r="Z30" i="5"/>
  <c r="AD30" i="5"/>
  <c r="F2" i="5"/>
  <c r="I2" i="5"/>
  <c r="L2" i="5"/>
  <c r="O2" i="5"/>
  <c r="P2" i="5"/>
  <c r="Q2" i="5"/>
  <c r="Z2" i="5"/>
  <c r="AD2" i="5"/>
  <c r="F70" i="5"/>
  <c r="Z70" i="5"/>
  <c r="F3" i="5"/>
  <c r="I3" i="5"/>
  <c r="L3" i="5"/>
  <c r="O3" i="5"/>
  <c r="P3" i="5"/>
  <c r="Z3" i="5"/>
  <c r="AD3" i="5"/>
  <c r="F36" i="5"/>
  <c r="I36" i="5"/>
  <c r="P36" i="5"/>
  <c r="Z36" i="5"/>
  <c r="F28" i="5"/>
  <c r="I28" i="5"/>
  <c r="P28" i="5"/>
  <c r="Z28" i="5"/>
  <c r="AD28" i="5"/>
  <c r="F33" i="5"/>
  <c r="I33" i="5"/>
  <c r="P33" i="5"/>
  <c r="Z33" i="5"/>
  <c r="AD33" i="5"/>
  <c r="F44" i="5"/>
  <c r="I44" i="5"/>
  <c r="P44" i="5"/>
  <c r="Z44" i="5"/>
  <c r="AD44" i="5"/>
  <c r="F43" i="5"/>
  <c r="I43" i="5"/>
  <c r="P43" i="5"/>
  <c r="Z43" i="5"/>
  <c r="F41" i="5"/>
  <c r="I41" i="5"/>
  <c r="P41" i="5"/>
  <c r="Z41" i="5"/>
  <c r="F71" i="5"/>
  <c r="Z71" i="5"/>
  <c r="F31" i="5"/>
  <c r="I31" i="5"/>
  <c r="P31" i="5"/>
  <c r="Z31" i="5"/>
  <c r="F45" i="5"/>
  <c r="I45" i="5"/>
  <c r="P45" i="5"/>
  <c r="Z45" i="5"/>
  <c r="F34" i="5"/>
  <c r="I34" i="5"/>
  <c r="L34" i="5"/>
  <c r="O34" i="5"/>
  <c r="P34" i="5"/>
  <c r="Q34" i="5"/>
  <c r="Z34" i="5"/>
  <c r="AD34" i="5"/>
  <c r="F47" i="5"/>
  <c r="I47" i="5"/>
  <c r="L47" i="5"/>
  <c r="O47" i="5"/>
  <c r="P47" i="5"/>
  <c r="Q47" i="5"/>
  <c r="Z47" i="5"/>
  <c r="F57" i="5"/>
  <c r="I57" i="5"/>
  <c r="P57" i="5"/>
  <c r="Z57" i="5"/>
  <c r="F39" i="5"/>
  <c r="I39" i="5"/>
  <c r="L39" i="5"/>
  <c r="O39" i="5"/>
  <c r="P39" i="5"/>
  <c r="Q39" i="5"/>
  <c r="Z39" i="5"/>
  <c r="AD39" i="5"/>
  <c r="F114" i="5"/>
  <c r="I114" i="5"/>
  <c r="L114" i="5"/>
  <c r="O114" i="5"/>
  <c r="P114" i="5"/>
  <c r="Q114" i="5"/>
  <c r="Z114" i="5"/>
  <c r="F112" i="5"/>
  <c r="I112" i="5"/>
  <c r="L112" i="5"/>
  <c r="O112" i="5"/>
  <c r="P112" i="5"/>
  <c r="Q112" i="5"/>
  <c r="Z112" i="5"/>
  <c r="I46" i="5"/>
  <c r="Z46" i="5"/>
  <c r="I121" i="5"/>
  <c r="Z121" i="5"/>
  <c r="Z131" i="5"/>
  <c r="F49" i="5"/>
  <c r="I49" i="5"/>
  <c r="P49" i="5"/>
  <c r="Z49" i="5"/>
  <c r="F120" i="5"/>
  <c r="I120" i="5"/>
  <c r="L120" i="5"/>
  <c r="O120" i="5"/>
  <c r="P120" i="5"/>
  <c r="Q120" i="5"/>
  <c r="Z120" i="5"/>
  <c r="F42" i="5"/>
  <c r="I42" i="5"/>
  <c r="L42" i="5"/>
  <c r="O42" i="5"/>
  <c r="P42" i="5"/>
  <c r="Q42" i="5"/>
  <c r="Z42" i="5"/>
  <c r="F127" i="5"/>
  <c r="I127" i="5"/>
  <c r="P127" i="5"/>
  <c r="Z127" i="5"/>
  <c r="F40" i="5"/>
  <c r="I40" i="5"/>
  <c r="L40" i="5"/>
  <c r="O40" i="5"/>
  <c r="P40" i="5"/>
  <c r="Q40" i="5"/>
  <c r="Z40" i="5"/>
  <c r="F50" i="5"/>
  <c r="I50" i="5"/>
  <c r="L50" i="5"/>
  <c r="O50" i="5"/>
  <c r="P50" i="5"/>
  <c r="Q50" i="5"/>
  <c r="Z50" i="5"/>
  <c r="F124" i="5"/>
  <c r="I124" i="5"/>
  <c r="L124" i="5"/>
  <c r="O124" i="5"/>
  <c r="P124" i="5"/>
  <c r="Q124" i="5"/>
  <c r="Z124" i="5"/>
  <c r="I115" i="5"/>
  <c r="L115" i="5"/>
  <c r="O115" i="5"/>
  <c r="Z115" i="5"/>
  <c r="F38" i="5"/>
  <c r="I38" i="5"/>
  <c r="L38" i="5"/>
  <c r="O38" i="5"/>
  <c r="P38" i="5"/>
  <c r="Q38" i="5"/>
  <c r="Z38" i="5"/>
  <c r="F117" i="5"/>
  <c r="I117" i="5"/>
  <c r="L117" i="5"/>
  <c r="O117" i="5"/>
  <c r="P117" i="5"/>
  <c r="Q117" i="5"/>
  <c r="Z117" i="5"/>
  <c r="AD117" i="5"/>
  <c r="F129" i="5"/>
  <c r="I129" i="5"/>
  <c r="L129" i="5"/>
  <c r="O129" i="5"/>
  <c r="P129" i="5"/>
  <c r="Q129" i="5"/>
  <c r="Z129" i="5"/>
  <c r="F4" i="5"/>
  <c r="I4" i="5"/>
  <c r="L4" i="5"/>
  <c r="O4" i="5"/>
  <c r="P4" i="5"/>
  <c r="Q4" i="5"/>
  <c r="Z4" i="5"/>
  <c r="F119" i="5"/>
  <c r="I119" i="5"/>
  <c r="L119" i="5"/>
  <c r="O119" i="5"/>
  <c r="P119" i="5"/>
  <c r="Q119" i="5"/>
  <c r="Z119" i="5"/>
  <c r="F58" i="5"/>
  <c r="I58" i="5"/>
  <c r="P58" i="5"/>
  <c r="Z58" i="5"/>
  <c r="F123" i="5"/>
  <c r="I123" i="5"/>
  <c r="P123" i="5"/>
  <c r="Z123" i="5"/>
  <c r="F118" i="5"/>
  <c r="I118" i="5"/>
  <c r="P118" i="5"/>
  <c r="Z118" i="5"/>
  <c r="F63" i="5"/>
  <c r="I63" i="5"/>
  <c r="L63" i="5"/>
  <c r="O63" i="5"/>
  <c r="P63" i="5"/>
  <c r="Q63" i="5"/>
  <c r="Z63" i="5"/>
  <c r="AD63" i="5"/>
  <c r="F66" i="5"/>
  <c r="I66" i="5"/>
  <c r="Z66" i="5"/>
  <c r="I61" i="5"/>
  <c r="P61" i="5"/>
  <c r="Z61" i="5"/>
  <c r="F53" i="5"/>
  <c r="I53" i="5"/>
  <c r="L53" i="5"/>
  <c r="O53" i="5"/>
  <c r="P53" i="5"/>
  <c r="Q53" i="5"/>
  <c r="Z53" i="5"/>
  <c r="F64" i="5"/>
  <c r="I64" i="5"/>
  <c r="P64" i="5"/>
  <c r="Z64" i="5"/>
  <c r="I122" i="5"/>
  <c r="Z122" i="5"/>
  <c r="F125" i="5"/>
  <c r="I125" i="5"/>
  <c r="P125" i="5"/>
  <c r="Z125" i="5"/>
  <c r="F32" i="5"/>
  <c r="I32" i="5"/>
  <c r="L32" i="5"/>
  <c r="O32" i="5"/>
  <c r="P32" i="5"/>
  <c r="Q32" i="5"/>
  <c r="Z32" i="5"/>
  <c r="F35" i="5"/>
  <c r="I35" i="5"/>
  <c r="L35" i="5"/>
  <c r="O35" i="5"/>
  <c r="P35" i="5"/>
  <c r="Q35" i="5"/>
  <c r="Z35" i="5"/>
  <c r="F56" i="5"/>
  <c r="I56" i="5"/>
  <c r="L56" i="5"/>
  <c r="O56" i="5"/>
  <c r="P56" i="5"/>
  <c r="Q56" i="5"/>
  <c r="Z56" i="5"/>
  <c r="AD56" i="5"/>
  <c r="I62" i="5"/>
  <c r="Z62" i="5"/>
  <c r="F67" i="5"/>
  <c r="I67" i="5"/>
  <c r="P67" i="5"/>
  <c r="Z67" i="5"/>
  <c r="F60" i="5"/>
  <c r="I60" i="5"/>
  <c r="L60" i="5"/>
  <c r="O60" i="5"/>
  <c r="P60" i="5"/>
  <c r="Q60" i="5"/>
  <c r="Z60" i="5"/>
  <c r="AD60" i="5"/>
  <c r="I68" i="5"/>
  <c r="Z68" i="5"/>
  <c r="F128" i="5"/>
  <c r="I128" i="5"/>
  <c r="L128" i="5"/>
  <c r="O128" i="5"/>
  <c r="P128" i="5"/>
  <c r="Q128" i="5"/>
  <c r="Z128" i="5"/>
  <c r="AD128" i="5"/>
  <c r="F116" i="5"/>
  <c r="I116" i="5"/>
  <c r="L116" i="5"/>
  <c r="O116" i="5"/>
  <c r="P116" i="5"/>
  <c r="Q116" i="5"/>
  <c r="Z116" i="5"/>
  <c r="F54" i="5"/>
  <c r="I54" i="5"/>
  <c r="L54" i="5"/>
  <c r="O54" i="5"/>
  <c r="P54" i="5"/>
  <c r="Q54" i="5"/>
  <c r="Z54" i="5"/>
  <c r="AD54" i="5"/>
  <c r="F5" i="5"/>
  <c r="I5" i="5"/>
  <c r="L5" i="5"/>
  <c r="O5" i="5"/>
  <c r="P5" i="5"/>
  <c r="Q5" i="5"/>
  <c r="Z5" i="5"/>
  <c r="AD5" i="5"/>
  <c r="F126" i="5"/>
  <c r="I126" i="5"/>
  <c r="L126" i="5"/>
  <c r="O126" i="5"/>
  <c r="P126" i="5"/>
  <c r="Q126" i="5"/>
  <c r="Z126" i="5"/>
  <c r="AD126" i="5"/>
  <c r="F37" i="5"/>
  <c r="I37" i="5"/>
  <c r="L37" i="5"/>
  <c r="O37" i="5"/>
  <c r="P37" i="5"/>
  <c r="Q37" i="5"/>
  <c r="Z37" i="5"/>
  <c r="F51" i="5"/>
  <c r="I51" i="5"/>
  <c r="L51" i="5"/>
  <c r="O51" i="5"/>
  <c r="P51" i="5"/>
  <c r="Q51" i="5"/>
  <c r="Z51" i="5"/>
  <c r="AD51" i="5"/>
  <c r="F130" i="5"/>
  <c r="I130" i="5"/>
  <c r="L130" i="5"/>
  <c r="O130" i="5"/>
  <c r="P130" i="5"/>
  <c r="Q130" i="5"/>
  <c r="Z130" i="5"/>
  <c r="AD130" i="5"/>
  <c r="F55" i="5"/>
  <c r="I55" i="5"/>
  <c r="L55" i="5"/>
  <c r="O55" i="5"/>
  <c r="P55" i="5"/>
  <c r="Q55" i="5"/>
  <c r="Z55" i="5"/>
  <c r="AD55" i="5"/>
  <c r="F6" i="5"/>
  <c r="I6" i="5"/>
  <c r="P6" i="5"/>
  <c r="Z6" i="5"/>
  <c r="F59" i="5"/>
  <c r="I59" i="5"/>
  <c r="L59" i="5"/>
  <c r="O59" i="5"/>
  <c r="P59" i="5"/>
  <c r="Q59" i="5"/>
  <c r="Z59" i="5"/>
  <c r="F52" i="5"/>
  <c r="I52" i="5"/>
  <c r="L52" i="5"/>
  <c r="O52" i="5"/>
  <c r="P52" i="5"/>
  <c r="Q52" i="5"/>
  <c r="Z52" i="5"/>
  <c r="F65" i="5"/>
  <c r="I65" i="5"/>
  <c r="L65" i="5"/>
  <c r="O65" i="5"/>
  <c r="P65" i="5"/>
  <c r="Q65" i="5"/>
  <c r="Z65" i="5"/>
  <c r="Z72" i="5"/>
  <c r="F48" i="5"/>
  <c r="I48" i="5"/>
  <c r="L48" i="5"/>
  <c r="O48" i="5"/>
  <c r="Z48" i="5"/>
  <c r="F69" i="5"/>
  <c r="I69" i="5"/>
  <c r="L69" i="5"/>
  <c r="O69" i="5"/>
  <c r="Z69" i="5"/>
  <c r="F89" i="5"/>
  <c r="I89" i="5"/>
  <c r="F103" i="5"/>
  <c r="I103" i="5"/>
  <c r="F107" i="5"/>
  <c r="F108" i="5"/>
  <c r="I108" i="5"/>
  <c r="I104" i="5"/>
  <c r="I106" i="5"/>
  <c r="I109" i="5"/>
  <c r="L111" i="5"/>
  <c r="I78" i="5"/>
  <c r="F81" i="5"/>
  <c r="I81" i="5"/>
  <c r="L81" i="5"/>
  <c r="O81" i="5"/>
  <c r="F86" i="5"/>
  <c r="I86" i="5"/>
  <c r="L86" i="5"/>
  <c r="O86" i="5"/>
  <c r="F98" i="5"/>
  <c r="I98" i="5"/>
  <c r="F100" i="5"/>
  <c r="I100" i="5"/>
  <c r="F74" i="5"/>
  <c r="I74" i="5"/>
  <c r="F79" i="5"/>
  <c r="I79" i="5"/>
  <c r="L79" i="5"/>
  <c r="F84" i="5"/>
  <c r="I84" i="5"/>
  <c r="F88" i="5"/>
  <c r="I88" i="5"/>
  <c r="L88" i="5"/>
  <c r="O88" i="5"/>
  <c r="F91" i="5"/>
  <c r="I91" i="5"/>
  <c r="F102" i="5"/>
  <c r="L102" i="5"/>
  <c r="F24" i="5"/>
  <c r="I24" i="5"/>
  <c r="L24" i="5"/>
  <c r="O24" i="5"/>
  <c r="F10" i="5"/>
  <c r="I10" i="5"/>
  <c r="L10" i="5"/>
  <c r="O10" i="5"/>
  <c r="F12" i="5"/>
  <c r="I12" i="5"/>
  <c r="L12" i="5"/>
  <c r="O12" i="5"/>
  <c r="F13" i="5"/>
  <c r="I13" i="5"/>
  <c r="F17" i="5"/>
  <c r="I17" i="5"/>
  <c r="L17" i="5"/>
  <c r="O17" i="5"/>
  <c r="F18" i="5"/>
  <c r="I18" i="5"/>
  <c r="L18" i="5"/>
  <c r="O18" i="5"/>
  <c r="F19" i="5"/>
  <c r="I19" i="5"/>
  <c r="L19" i="5"/>
  <c r="O19" i="5"/>
  <c r="F21" i="5"/>
  <c r="I21" i="5"/>
  <c r="L21" i="5"/>
  <c r="O21" i="5"/>
  <c r="F23" i="5"/>
  <c r="I23" i="5"/>
  <c r="L23" i="5"/>
  <c r="O23" i="5"/>
  <c r="F7" i="5"/>
  <c r="I7" i="5"/>
  <c r="L7" i="5"/>
  <c r="O7" i="5"/>
  <c r="F8" i="5"/>
  <c r="I8" i="5"/>
  <c r="F9" i="5"/>
  <c r="I9" i="5"/>
  <c r="L9" i="5"/>
  <c r="F11" i="5"/>
  <c r="I11" i="5"/>
  <c r="L11" i="5"/>
  <c r="O11" i="5"/>
  <c r="F14" i="5"/>
  <c r="I14" i="5"/>
  <c r="F15" i="5"/>
  <c r="I15" i="5"/>
  <c r="L15" i="5"/>
  <c r="O15" i="5"/>
  <c r="F16" i="5"/>
  <c r="I16" i="5"/>
  <c r="L16" i="5"/>
  <c r="O16" i="5"/>
  <c r="F20" i="5"/>
  <c r="I20" i="5"/>
  <c r="L20" i="5"/>
  <c r="O20" i="5"/>
  <c r="F22" i="5"/>
  <c r="I22" i="5"/>
  <c r="L22" i="5"/>
  <c r="O22" i="5"/>
  <c r="F77" i="5"/>
  <c r="I77" i="5"/>
  <c r="F85" i="5"/>
  <c r="I85" i="5"/>
  <c r="F94" i="5"/>
  <c r="I94" i="5"/>
  <c r="F96" i="5"/>
  <c r="I96" i="5"/>
  <c r="F99" i="5"/>
  <c r="I99" i="5"/>
  <c r="F101" i="5"/>
  <c r="I101" i="5"/>
  <c r="F75" i="5"/>
  <c r="I75" i="5"/>
  <c r="F76" i="5"/>
  <c r="I76" i="5"/>
  <c r="L76" i="5"/>
  <c r="O76" i="5"/>
  <c r="F80" i="5"/>
  <c r="I80" i="5"/>
  <c r="L80" i="5"/>
  <c r="O80" i="5"/>
  <c r="F82" i="5"/>
  <c r="I82" i="5"/>
  <c r="F83" i="5"/>
  <c r="I83" i="5"/>
  <c r="F87" i="5"/>
  <c r="I87" i="5"/>
  <c r="F105" i="5"/>
  <c r="I105" i="5"/>
  <c r="L105" i="5"/>
  <c r="O105" i="5"/>
  <c r="F110" i="5"/>
  <c r="I110" i="5"/>
  <c r="L110" i="5"/>
  <c r="O110" i="5"/>
</calcChain>
</file>

<file path=xl/sharedStrings.xml><?xml version="1.0" encoding="utf-8"?>
<sst xmlns="http://schemas.openxmlformats.org/spreadsheetml/2006/main" count="891" uniqueCount="295">
  <si>
    <t>Element</t>
  </si>
  <si>
    <t>?</t>
  </si>
  <si>
    <t>Side</t>
  </si>
  <si>
    <t>ID</t>
  </si>
  <si>
    <t>Tooth Position</t>
  </si>
  <si>
    <t>Maxilla</t>
  </si>
  <si>
    <t>R</t>
  </si>
  <si>
    <t>UA 9944</t>
  </si>
  <si>
    <t>M-D</t>
  </si>
  <si>
    <t>A-B</t>
  </si>
  <si>
    <t>Tooth Metrics</t>
  </si>
  <si>
    <t>L</t>
  </si>
  <si>
    <t>MAD 10389</t>
  </si>
  <si>
    <t>Premaxilla</t>
  </si>
  <si>
    <t>Dentary</t>
  </si>
  <si>
    <t>MAD 10440</t>
  </si>
  <si>
    <t>Gen 1</t>
  </si>
  <si>
    <t>Gen 2</t>
  </si>
  <si>
    <t>Gen 3</t>
  </si>
  <si>
    <t>MAD 07683</t>
  </si>
  <si>
    <t>note: A-B measured as CH of Smith, 2007:fig. 1B</t>
  </si>
  <si>
    <t>3.02m</t>
  </si>
  <si>
    <t>MAD_96212_Left</t>
  </si>
  <si>
    <t>MAD_96212_Right</t>
  </si>
  <si>
    <t>MAD_99114</t>
  </si>
  <si>
    <t>MAD_99195</t>
  </si>
  <si>
    <t>MAD_99304_r_dentary</t>
  </si>
  <si>
    <t>Note: measurements are from 9th preserved alveolus counting from the mesial direction, absolute position unknown</t>
  </si>
  <si>
    <t>MAD_05460</t>
  </si>
  <si>
    <t>specimen</t>
  </si>
  <si>
    <t>tooth ID</t>
  </si>
  <si>
    <t>tooth age (days)</t>
  </si>
  <si>
    <t>tooth apicobasal length (mm)</t>
  </si>
  <si>
    <t>crown height (mm)</t>
  </si>
  <si>
    <t>tooth mesiodistal length (mm)</t>
  </si>
  <si>
    <t>measurement</t>
  </si>
  <si>
    <t># lines</t>
  </si>
  <si>
    <t>average thickness</t>
  </si>
  <si>
    <t>05460-25-G</t>
  </si>
  <si>
    <t>Mean all teeth</t>
  </si>
  <si>
    <t>StdDev all teeth</t>
  </si>
  <si>
    <t>Mean all measurements</t>
  </si>
  <si>
    <t>StdDev all measurements</t>
  </si>
  <si>
    <t>specimen average</t>
  </si>
  <si>
    <t>07516-1</t>
  </si>
  <si>
    <t>07757-B</t>
  </si>
  <si>
    <t>95021-1V</t>
  </si>
  <si>
    <t>96319-5</t>
  </si>
  <si>
    <t>99114-A</t>
  </si>
  <si>
    <t>incomplete maxillary tooth</t>
  </si>
  <si>
    <t>complete dentary tooth</t>
  </si>
  <si>
    <t>N/A (poor preservation)</t>
  </si>
  <si>
    <t>incomplete dentary tooth</t>
  </si>
  <si>
    <r>
      <rPr>
        <sz val="11"/>
        <color rgb="FF272425"/>
        <rFont val="Times New Roman"/>
      </rPr>
      <t>−0.18</t>
    </r>
  </si>
  <si>
    <r>
      <rPr>
        <sz val="11"/>
        <color rgb="FF272425"/>
        <rFont val="Times New Roman"/>
      </rPr>
      <t>pm04</t>
    </r>
  </si>
  <si>
    <r>
      <rPr>
        <sz val="11"/>
        <color rgb="FF272425"/>
        <rFont val="Times New Roman"/>
      </rPr>
      <t>UA 8716</t>
    </r>
  </si>
  <si>
    <r>
      <rPr>
        <sz val="11"/>
        <color rgb="FF272425"/>
        <rFont val="Times New Roman"/>
      </rPr>
      <t>pm02</t>
    </r>
  </si>
  <si>
    <r>
      <rPr>
        <sz val="11"/>
        <color rgb="FF272425"/>
        <rFont val="Times New Roman"/>
      </rPr>
      <t>mx09</t>
    </r>
  </si>
  <si>
    <r>
      <rPr>
        <sz val="11"/>
        <color rgb="FF272425"/>
        <rFont val="Times New Roman"/>
      </rPr>
      <t>FMNH PR2278</t>
    </r>
  </si>
  <si>
    <r>
      <rPr>
        <sz val="11"/>
        <color rgb="FF272425"/>
        <rFont val="Times New Roman"/>
      </rPr>
      <t>mx07</t>
    </r>
  </si>
  <si>
    <r>
      <rPr>
        <sz val="11"/>
        <color rgb="FF272425"/>
        <rFont val="Times New Roman"/>
      </rPr>
      <t>mx05</t>
    </r>
  </si>
  <si>
    <r>
      <rPr>
        <sz val="11"/>
        <color rgb="FF272425"/>
        <rFont val="Times New Roman"/>
      </rPr>
      <t>mx04</t>
    </r>
  </si>
  <si>
    <r>
      <rPr>
        <sz val="11"/>
        <color rgb="FF272425"/>
        <rFont val="Times New Roman"/>
      </rPr>
      <t>−0.15</t>
    </r>
  </si>
  <si>
    <r>
      <rPr>
        <sz val="11"/>
        <color rgb="FF272425"/>
        <rFont val="Times New Roman"/>
      </rPr>
      <t>mx03</t>
    </r>
  </si>
  <si>
    <r>
      <rPr>
        <sz val="11"/>
        <color rgb="FF272425"/>
        <rFont val="Times New Roman"/>
      </rPr>
      <t>−0.08</t>
    </r>
  </si>
  <si>
    <r>
      <rPr>
        <sz val="11"/>
        <color rgb="FF272425"/>
        <rFont val="Times New Roman"/>
      </rPr>
      <t>mx02</t>
    </r>
  </si>
  <si>
    <r>
      <rPr>
        <sz val="11"/>
        <color rgb="FF272425"/>
        <rFont val="Times New Roman"/>
      </rPr>
      <t>mx01</t>
    </r>
  </si>
  <si>
    <r>
      <rPr>
        <sz val="11"/>
        <color rgb="FF272425"/>
        <rFont val="Times New Roman"/>
      </rPr>
      <t>mx17</t>
    </r>
  </si>
  <si>
    <r>
      <rPr>
        <sz val="11"/>
        <color rgb="FF272425"/>
        <rFont val="Times New Roman"/>
      </rPr>
      <t>mx14</t>
    </r>
  </si>
  <si>
    <r>
      <rPr>
        <sz val="11"/>
        <color rgb="FF272425"/>
        <rFont val="Times New Roman"/>
      </rPr>
      <t>mx12</t>
    </r>
  </si>
  <si>
    <r>
      <rPr>
        <sz val="11"/>
        <color rgb="FF272425"/>
        <rFont val="Times New Roman"/>
      </rPr>
      <t>mx11</t>
    </r>
  </si>
  <si>
    <r>
      <rPr>
        <sz val="11"/>
        <color rgb="FF272425"/>
        <rFont val="Times New Roman"/>
      </rPr>
      <t>mx06</t>
    </r>
  </si>
  <si>
    <r>
      <rPr>
        <sz val="11"/>
        <color rgb="FF272425"/>
        <rFont val="Times New Roman"/>
      </rPr>
      <t>−0.09</t>
    </r>
  </si>
  <si>
    <r>
      <rPr>
        <sz val="11"/>
        <color rgb="FF272425"/>
        <rFont val="Times New Roman"/>
      </rPr>
      <t>d16</t>
    </r>
  </si>
  <si>
    <r>
      <rPr>
        <sz val="11"/>
        <color rgb="FF272425"/>
        <rFont val="Times New Roman"/>
      </rPr>
      <t>FMNH PR2100</t>
    </r>
  </si>
  <si>
    <r>
      <rPr>
        <sz val="11"/>
        <color rgb="FF272425"/>
        <rFont val="Times New Roman"/>
      </rPr>
      <t>d15</t>
    </r>
  </si>
  <si>
    <r>
      <rPr>
        <sz val="11"/>
        <color rgb="FF272425"/>
        <rFont val="Times New Roman"/>
      </rPr>
      <t>−0.10</t>
    </r>
  </si>
  <si>
    <r>
      <rPr>
        <sz val="11"/>
        <color rgb="FF272425"/>
        <rFont val="Times New Roman"/>
      </rPr>
      <t>d11</t>
    </r>
  </si>
  <si>
    <r>
      <rPr>
        <sz val="11"/>
        <color rgb="FF272425"/>
        <rFont val="Times New Roman"/>
      </rPr>
      <t>−0.17</t>
    </r>
  </si>
  <si>
    <r>
      <rPr>
        <sz val="11"/>
        <color rgb="FF272425"/>
        <rFont val="Times New Roman"/>
      </rPr>
      <t>d10</t>
    </r>
  </si>
  <si>
    <r>
      <rPr>
        <sz val="11"/>
        <color rgb="FF272425"/>
        <rFont val="Times New Roman"/>
      </rPr>
      <t>d09</t>
    </r>
  </si>
  <si>
    <r>
      <rPr>
        <sz val="11"/>
        <color rgb="FF272425"/>
        <rFont val="Times New Roman"/>
      </rPr>
      <t>d06</t>
    </r>
  </si>
  <si>
    <r>
      <rPr>
        <sz val="11"/>
        <color rgb="FF272425"/>
        <rFont val="Times New Roman"/>
      </rPr>
      <t>−0.19</t>
    </r>
  </si>
  <si>
    <r>
      <rPr>
        <sz val="11"/>
        <color rgb="FF272425"/>
        <rFont val="Times New Roman"/>
      </rPr>
      <t>d04</t>
    </r>
  </si>
  <si>
    <r>
      <rPr>
        <sz val="11"/>
        <color rgb="FF272425"/>
        <rFont val="Times New Roman"/>
      </rPr>
      <t>−0.16</t>
    </r>
  </si>
  <si>
    <r>
      <rPr>
        <sz val="11"/>
        <color rgb="FF272425"/>
        <rFont val="Times New Roman"/>
      </rPr>
      <t>d03</t>
    </r>
  </si>
  <si>
    <r>
      <rPr>
        <sz val="11"/>
        <color rgb="FF272425"/>
        <rFont val="Times New Roman"/>
      </rPr>
      <t>−0.22</t>
    </r>
  </si>
  <si>
    <r>
      <rPr>
        <sz val="11"/>
        <color rgb="FF272425"/>
        <rFont val="Times New Roman"/>
      </rPr>
      <t>d02</t>
    </r>
  </si>
  <si>
    <r>
      <rPr>
        <sz val="11"/>
        <color rgb="FF272425"/>
        <rFont val="Times New Roman"/>
      </rPr>
      <t>−0.41</t>
    </r>
  </si>
  <si>
    <r>
      <rPr>
        <sz val="11"/>
        <color rgb="FF272425"/>
        <rFont val="Times New Roman"/>
      </rPr>
      <t>d17</t>
    </r>
  </si>
  <si>
    <r>
      <rPr>
        <sz val="11"/>
        <color rgb="FF272425"/>
        <rFont val="Times New Roman"/>
      </rPr>
      <t>d14</t>
    </r>
  </si>
  <si>
    <r>
      <rPr>
        <sz val="11"/>
        <color rgb="FF272425"/>
        <rFont val="Times New Roman"/>
      </rPr>
      <t>d13</t>
    </r>
  </si>
  <si>
    <r>
      <rPr>
        <sz val="11"/>
        <color rgb="FF272425"/>
        <rFont val="Times New Roman"/>
      </rPr>
      <t>−0.12</t>
    </r>
  </si>
  <si>
    <r>
      <rPr>
        <sz val="11"/>
        <color rgb="FF272425"/>
        <rFont val="Times New Roman"/>
      </rPr>
      <t>d12</t>
    </r>
  </si>
  <si>
    <r>
      <rPr>
        <sz val="11"/>
        <color rgb="FF272425"/>
        <rFont val="Times New Roman"/>
      </rPr>
      <t>d08</t>
    </r>
  </si>
  <si>
    <r>
      <rPr>
        <sz val="11"/>
        <color rgb="FF272425"/>
        <rFont val="Times New Roman"/>
      </rPr>
      <t>−0.14</t>
    </r>
  </si>
  <si>
    <r>
      <rPr>
        <sz val="11"/>
        <color rgb="FF272425"/>
        <rFont val="Times New Roman"/>
      </rPr>
      <t>d07</t>
    </r>
  </si>
  <si>
    <r>
      <rPr>
        <sz val="11"/>
        <color rgb="FF272425"/>
        <rFont val="Times New Roman"/>
      </rPr>
      <t>d05</t>
    </r>
  </si>
  <si>
    <r>
      <rPr>
        <sz val="11"/>
        <color rgb="FF272425"/>
        <rFont val="Times New Roman"/>
      </rPr>
      <t>−0.20</t>
    </r>
  </si>
  <si>
    <r>
      <rPr>
        <sz val="11"/>
        <color rgb="FF272425"/>
        <rFont val="Times New Roman"/>
      </rPr>
      <t>dp1</t>
    </r>
  </si>
  <si>
    <r>
      <rPr>
        <sz val="11"/>
        <color rgb="FF272425"/>
        <rFont val="Times New Roman"/>
      </rPr>
      <t>−0.45</t>
    </r>
  </si>
  <si>
    <r>
      <rPr>
        <sz val="11"/>
        <color rgb="FF272425"/>
        <rFont val="Times New Roman"/>
      </rPr>
      <t>−0.11</t>
    </r>
  </si>
  <si>
    <r>
      <rPr>
        <sz val="11"/>
        <color rgb="FF272425"/>
        <rFont val="Times New Roman"/>
      </rPr>
      <t>−0.23</t>
    </r>
  </si>
  <si>
    <r>
      <rPr>
        <sz val="11"/>
        <color rgb="FF272425"/>
        <rFont val="Times New Roman"/>
      </rPr>
      <t>mx15</t>
    </r>
  </si>
  <si>
    <r>
      <rPr>
        <sz val="11"/>
        <color rgb="FF272425"/>
        <rFont val="Times New Roman"/>
      </rPr>
      <t>mx10</t>
    </r>
  </si>
  <si>
    <r>
      <rPr>
        <sz val="11"/>
        <color rgb="FF272425"/>
        <rFont val="Times New Roman"/>
      </rPr>
      <t>mx08</t>
    </r>
  </si>
  <si>
    <t/>
  </si>
  <si>
    <r>
      <rPr>
        <sz val="11"/>
        <color rgb="FF272425"/>
        <rFont val="Times New Roman"/>
      </rPr>
      <t>pm03</t>
    </r>
  </si>
  <si>
    <r>
      <rPr>
        <sz val="11"/>
        <color rgb="FF272425"/>
        <rFont val="Times New Roman"/>
      </rPr>
      <t>pm01</t>
    </r>
  </si>
  <si>
    <r>
      <rPr>
        <sz val="11"/>
        <color rgb="FF272425"/>
        <rFont val="Times New Roman"/>
      </rPr>
      <t>FMNH PR2008</t>
    </r>
  </si>
  <si>
    <r>
      <rPr>
        <sz val="11"/>
        <color rgb="FF272425"/>
        <rFont val="Times New Roman"/>
      </rPr>
      <t>−0.26</t>
    </r>
  </si>
  <si>
    <t>no</t>
  </si>
  <si>
    <t>mx</t>
  </si>
  <si>
    <t>MAD 96168</t>
  </si>
  <si>
    <t xml:space="preserve">yes, but it's broken and difficult to measure </t>
  </si>
  <si>
    <t>MAD 99228</t>
  </si>
  <si>
    <t>MAD 93123-1 A</t>
  </si>
  <si>
    <t>MAD 99080</t>
  </si>
  <si>
    <t>yes</t>
  </si>
  <si>
    <t>MAD 96312</t>
  </si>
  <si>
    <t>Utah  99.114/2 B</t>
  </si>
  <si>
    <t>MAD 96319-5</t>
  </si>
  <si>
    <t>d</t>
  </si>
  <si>
    <t>MAD 05391</t>
  </si>
  <si>
    <t>pmx</t>
  </si>
  <si>
    <t>MAD07743</t>
  </si>
  <si>
    <t>MAD 05406</t>
  </si>
  <si>
    <t>-----</t>
  </si>
  <si>
    <t>MAD 05460-25 D</t>
  </si>
  <si>
    <t>MAD 05432 A</t>
  </si>
  <si>
    <t>MAD 99114 A</t>
  </si>
  <si>
    <t>MAD 05460-25 C</t>
  </si>
  <si>
    <t>Utah  99.114/2 A</t>
  </si>
  <si>
    <t>MAD 05588</t>
  </si>
  <si>
    <t>*</t>
  </si>
  <si>
    <t>95021-1 L</t>
  </si>
  <si>
    <t>MAD 05460-25 B</t>
  </si>
  <si>
    <t>95021-1 N</t>
  </si>
  <si>
    <t>95021-1 S</t>
  </si>
  <si>
    <t>MAD 10022</t>
  </si>
  <si>
    <t>MAD 10464</t>
  </si>
  <si>
    <t>MAD 05460-25 G</t>
  </si>
  <si>
    <t>MAD 93106-5 A</t>
  </si>
  <si>
    <t>95021-1 H</t>
  </si>
  <si>
    <t>95021-1 G</t>
  </si>
  <si>
    <t>MAD 05460-25 E</t>
  </si>
  <si>
    <t>95021-1 J</t>
  </si>
  <si>
    <t>95021-1 K</t>
  </si>
  <si>
    <t>MAD 98028 C</t>
  </si>
  <si>
    <t>95021-1 I</t>
  </si>
  <si>
    <t>MAD 93106-5 B</t>
  </si>
  <si>
    <t>MAD 93178-2</t>
  </si>
  <si>
    <t>MAD 98028 A</t>
  </si>
  <si>
    <t>MAD 05432 B</t>
  </si>
  <si>
    <t>95021-1 B</t>
  </si>
  <si>
    <t>MAD 07305 E</t>
  </si>
  <si>
    <t>MAD 05460-25 A</t>
  </si>
  <si>
    <t>95021-1 D</t>
  </si>
  <si>
    <t>95021-1 C</t>
  </si>
  <si>
    <t>MAD 93123-1 B</t>
  </si>
  <si>
    <t>MAD 07305 B</t>
  </si>
  <si>
    <t>95021-1 Q</t>
  </si>
  <si>
    <t>MAD 98028 B</t>
  </si>
  <si>
    <t>95021-1 E</t>
  </si>
  <si>
    <t>95021-1 M</t>
  </si>
  <si>
    <t>95021-1 A</t>
  </si>
  <si>
    <t>95021-1 P</t>
  </si>
  <si>
    <t>95021-1 R</t>
  </si>
  <si>
    <t xml:space="preserve">If total length=CH, the measuremnt is based on the entire piece of tooth available. </t>
  </si>
  <si>
    <t>MAD 98182-1</t>
  </si>
  <si>
    <t>MAD 07305 D</t>
  </si>
  <si>
    <t>MAD 07305 A</t>
  </si>
  <si>
    <t>MAD 98028 D</t>
  </si>
  <si>
    <t>MAD 07305 C</t>
  </si>
  <si>
    <t>MAD 01122-1</t>
  </si>
  <si>
    <t>MAD 07757 B</t>
  </si>
  <si>
    <t>MAD 99137</t>
  </si>
  <si>
    <t>95021-1 O</t>
  </si>
  <si>
    <t>MAD 10322</t>
  </si>
  <si>
    <t>95021-1 T</t>
  </si>
  <si>
    <t>95021-1 F</t>
  </si>
  <si>
    <t>MAD 07877-7 A</t>
  </si>
  <si>
    <t>MAD 07757 A</t>
  </si>
  <si>
    <t>95021-1 U</t>
  </si>
  <si>
    <t>MAD 07877-7 B</t>
  </si>
  <si>
    <t>MAD 07305 F</t>
  </si>
  <si>
    <t>MAD 07516-1</t>
  </si>
  <si>
    <t>MAD 05460-25 F</t>
  </si>
  <si>
    <t>MAD 98046-1</t>
  </si>
  <si>
    <t>FMNH PR2226</t>
  </si>
  <si>
    <t>95021-1 V</t>
  </si>
  <si>
    <t>MAD 98168</t>
  </si>
  <si>
    <t>FMNH PR 2199</t>
  </si>
  <si>
    <r>
      <rPr>
        <b/>
        <sz val="11"/>
        <color rgb="FF272425"/>
        <rFont val="Times New Roman"/>
      </rPr>
      <t>DAVG2</t>
    </r>
  </si>
  <si>
    <r>
      <rPr>
        <b/>
        <sz val="11"/>
        <color rgb="FF272425"/>
        <rFont val="Times New Roman"/>
      </rPr>
      <t>DAVG</t>
    </r>
  </si>
  <si>
    <r>
      <rPr>
        <b/>
        <sz val="11"/>
        <color rgb="FF272425"/>
        <rFont val="Times New Roman"/>
      </rPr>
      <t>MAVG</t>
    </r>
  </si>
  <si>
    <r>
      <rPr>
        <b/>
        <sz val="11"/>
        <color rgb="FF272425"/>
        <rFont val="Times New Roman"/>
      </rPr>
      <t>DB</t>
    </r>
  </si>
  <si>
    <r>
      <rPr>
        <b/>
        <sz val="11"/>
        <color rgb="FF272425"/>
        <rFont val="Times New Roman"/>
      </rPr>
      <t>DC</t>
    </r>
  </si>
  <si>
    <r>
      <rPr>
        <b/>
        <sz val="11"/>
        <color rgb="FF272425"/>
        <rFont val="Times New Roman"/>
      </rPr>
      <t>DA</t>
    </r>
  </si>
  <si>
    <r>
      <rPr>
        <b/>
        <sz val="11"/>
        <color rgb="FF272425"/>
        <rFont val="Times New Roman"/>
      </rPr>
      <t>MB</t>
    </r>
  </si>
  <si>
    <r>
      <rPr>
        <b/>
        <sz val="11"/>
        <color rgb="FF272425"/>
        <rFont val="Times New Roman"/>
      </rPr>
      <t>MC</t>
    </r>
  </si>
  <si>
    <r>
      <rPr>
        <b/>
        <sz val="11"/>
        <color rgb="FF272425"/>
        <rFont val="Times New Roman"/>
      </rPr>
      <t>MA</t>
    </r>
  </si>
  <si>
    <t xml:space="preserve">Total length 2 </t>
  </si>
  <si>
    <t>Total length 1</t>
  </si>
  <si>
    <t>avg apical height to pulp cavity</t>
  </si>
  <si>
    <t>pulp cavity2</t>
  </si>
  <si>
    <t>Pulp cavity1</t>
  </si>
  <si>
    <t>Crown Volumes</t>
  </si>
  <si>
    <t>average volume1</t>
  </si>
  <si>
    <t>volume           3B</t>
  </si>
  <si>
    <t>volume 3</t>
  </si>
  <si>
    <t>Volume     2B</t>
  </si>
  <si>
    <t>volume 2</t>
  </si>
  <si>
    <t>volume 1B</t>
  </si>
  <si>
    <t>volume 1</t>
  </si>
  <si>
    <r>
      <rPr>
        <b/>
        <sz val="11"/>
        <color rgb="FF272425"/>
        <rFont val="Times New Roman"/>
      </rPr>
      <t>CA</t>
    </r>
  </si>
  <si>
    <t>Does tooth have a root?</t>
  </si>
  <si>
    <r>
      <rPr>
        <b/>
        <sz val="11"/>
        <color rgb="FF272425"/>
        <rFont val="Times New Roman"/>
      </rPr>
      <t>CHR</t>
    </r>
  </si>
  <si>
    <r>
      <rPr>
        <b/>
        <sz val="11"/>
        <color rgb="FF272425"/>
        <rFont val="Times New Roman"/>
      </rPr>
      <t>CBR</t>
    </r>
  </si>
  <si>
    <t>AL average</t>
  </si>
  <si>
    <t>AL2</t>
  </si>
  <si>
    <r>
      <rPr>
        <b/>
        <sz val="11"/>
        <color rgb="FF272425"/>
        <rFont val="Times New Roman"/>
      </rPr>
      <t>AL1</t>
    </r>
  </si>
  <si>
    <t>CH average</t>
  </si>
  <si>
    <t>CH2</t>
  </si>
  <si>
    <r>
      <rPr>
        <b/>
        <sz val="11"/>
        <color rgb="FF272425"/>
        <rFont val="Times New Roman"/>
      </rPr>
      <t>CH1</t>
    </r>
  </si>
  <si>
    <t>CBW average</t>
  </si>
  <si>
    <t>CBW2</t>
  </si>
  <si>
    <r>
      <rPr>
        <b/>
        <sz val="11"/>
        <color rgb="FF272425"/>
        <rFont val="Times New Roman"/>
      </rPr>
      <t>CBW1</t>
    </r>
  </si>
  <si>
    <t>CBL 1 average</t>
  </si>
  <si>
    <t>CBL 2</t>
  </si>
  <si>
    <r>
      <rPr>
        <b/>
        <sz val="11"/>
        <color rgb="FF272425"/>
        <rFont val="Times New Roman"/>
      </rPr>
      <t>CBL1</t>
    </r>
  </si>
  <si>
    <t>total length</t>
  </si>
  <si>
    <r>
      <rPr>
        <b/>
        <sz val="11"/>
        <color rgb="FF272425"/>
        <rFont val="Times New Roman"/>
      </rPr>
      <t>Position</t>
    </r>
  </si>
  <si>
    <r>
      <rPr>
        <b/>
        <sz val="11"/>
        <color rgb="FF272425"/>
        <rFont val="Times New Roman"/>
      </rPr>
      <t>Specimen</t>
    </r>
  </si>
  <si>
    <t>complete maxillary tooth</t>
  </si>
  <si>
    <t>numbers in RED are minimum measurements</t>
  </si>
  <si>
    <t>REPL RATE</t>
  </si>
  <si>
    <t>highlighted numbers are replacement rate estimates</t>
  </si>
  <si>
    <t>tooth age estimates are in BLUE</t>
  </si>
  <si>
    <t>REPL RATE_1</t>
  </si>
  <si>
    <t>REPL RATE_2</t>
  </si>
  <si>
    <t>Mean repl</t>
  </si>
  <si>
    <t>rate for jaw</t>
  </si>
  <si>
    <t>element</t>
  </si>
  <si>
    <t>GRAND MEAN</t>
  </si>
  <si>
    <t>Maximum tooth formation time</t>
  </si>
  <si>
    <t>Std dev grand mean</t>
  </si>
  <si>
    <t xml:space="preserve">  </t>
  </si>
  <si>
    <t>N/A</t>
  </si>
  <si>
    <t>maxillary</t>
  </si>
  <si>
    <t>93016-5</t>
  </si>
  <si>
    <t>premaxillary</t>
  </si>
  <si>
    <t>n/a</t>
  </si>
  <si>
    <t>_05391</t>
  </si>
  <si>
    <t>_05588</t>
  </si>
  <si>
    <t>MWC 1</t>
  </si>
  <si>
    <t>3.5 est</t>
  </si>
  <si>
    <t>_07743</t>
  </si>
  <si>
    <t>TOTAL</t>
  </si>
  <si>
    <t>BYU 12893</t>
  </si>
  <si>
    <t>Deinonychus</t>
  </si>
  <si>
    <t>Maiasaura</t>
  </si>
  <si>
    <t>Prosaurolophus</t>
  </si>
  <si>
    <t>Edmontosaurus</t>
  </si>
  <si>
    <t>Triceratops</t>
  </si>
  <si>
    <t>Majungasaurus</t>
  </si>
  <si>
    <t>Diplodocus</t>
  </si>
  <si>
    <t>Camarasaurus</t>
  </si>
  <si>
    <t>Patagosaurus</t>
  </si>
  <si>
    <t>Mamenchisaurus</t>
  </si>
  <si>
    <t>Dicraeosaurus</t>
  </si>
  <si>
    <t>Giraffatitan</t>
  </si>
  <si>
    <t>Massospondylus</t>
  </si>
  <si>
    <t>Nigersaurus</t>
  </si>
  <si>
    <t>Allosaurus</t>
  </si>
  <si>
    <t>Ceratosaurus</t>
  </si>
  <si>
    <t>tooth formation time (days)</t>
  </si>
  <si>
    <t>tooth replacement rate (days)</t>
  </si>
  <si>
    <t>Albertosauridae_indet</t>
  </si>
  <si>
    <t>Tyrannosaurus</t>
  </si>
  <si>
    <t>increment width (microns)</t>
  </si>
  <si>
    <t>body mass (kg)</t>
  </si>
  <si>
    <t>ln body mass (kg)</t>
  </si>
  <si>
    <t>ln tooth replacement rate (days)</t>
  </si>
  <si>
    <t>Titanosauria_indet</t>
  </si>
  <si>
    <t>—</t>
  </si>
  <si>
    <t>ln increment width (microns)</t>
  </si>
  <si>
    <t>ln tooth formation time (days)</t>
  </si>
  <si>
    <t>Majungasaurus data</t>
  </si>
  <si>
    <t>Camarasaurus data</t>
  </si>
  <si>
    <t>Diplodocus data</t>
  </si>
  <si>
    <t>tooth volume (ml)</t>
  </si>
  <si>
    <t>ln tooth volume (ml)</t>
  </si>
  <si>
    <t>BYU 2028</t>
  </si>
  <si>
    <t>BYU 8901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</si>
</sst>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Times New Roman"/>
    </font>
    <font>
      <sz val="11"/>
      <color rgb="FF272425"/>
      <name val="Times New Roman"/>
    </font>
    <font>
      <b/>
      <sz val="11"/>
      <color rgb="FF000000"/>
      <name val="Times New Roman"/>
    </font>
    <font>
      <b/>
      <sz val="11"/>
      <color rgb="FF272425"/>
      <name val="Times New Roman"/>
    </font>
    <font>
      <sz val="11"/>
      <color rgb="FFFF0000"/>
      <name val="Calibri"/>
      <scheme val="minor"/>
    </font>
    <font>
      <sz val="11"/>
      <color rgb="FF3366FF"/>
      <name val="Calibri"/>
      <scheme val="minor"/>
    </font>
    <font>
      <b/>
      <sz val="1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FF0000"/>
      <name val="Calibri"/>
    </font>
    <font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  <font>
      <sz val="1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02">
    <xf numFmtId="0" fontId="0" fillId="0" borderId="0"/>
    <xf numFmtId="0" fontId="3" fillId="2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0" fillId="3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67" applyFont="1" applyFill="1" applyBorder="1" applyAlignment="1">
      <alignment horizontal="left" vertical="top"/>
    </xf>
    <xf numFmtId="0" fontId="11" fillId="0" borderId="0" xfId="167" quotePrefix="1" applyFont="1" applyFill="1" applyBorder="1" applyAlignment="1">
      <alignment horizontal="left" vertical="top"/>
    </xf>
    <xf numFmtId="0" fontId="13" fillId="0" borderId="0" xfId="167" applyFont="1" applyFill="1" applyBorder="1" applyAlignment="1">
      <alignment horizontal="left" vertical="top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1" applyFont="1" applyFill="1" applyBorder="1"/>
    <xf numFmtId="0" fontId="16" fillId="0" borderId="0" xfId="0" applyFont="1" applyFill="1" applyBorder="1"/>
    <xf numFmtId="0" fontId="16" fillId="0" borderId="0" xfId="0" applyFont="1" applyBorder="1"/>
    <xf numFmtId="1" fontId="16" fillId="0" borderId="0" xfId="0" applyNumberFormat="1" applyFont="1"/>
    <xf numFmtId="1" fontId="17" fillId="3" borderId="0" xfId="0" applyNumberFormat="1" applyFont="1" applyFill="1"/>
    <xf numFmtId="0" fontId="17" fillId="3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Border="1"/>
    <xf numFmtId="1" fontId="9" fillId="0" borderId="0" xfId="0" applyNumberFormat="1" applyFont="1"/>
    <xf numFmtId="1" fontId="2" fillId="3" borderId="0" xfId="0" applyNumberFormat="1" applyFont="1" applyFill="1"/>
    <xf numFmtId="2" fontId="11" fillId="0" borderId="0" xfId="167" applyNumberFormat="1" applyFont="1" applyFill="1" applyBorder="1" applyAlignment="1">
      <alignment horizontal="left" vertical="top"/>
    </xf>
    <xf numFmtId="1" fontId="0" fillId="0" borderId="0" xfId="0" applyNumberFormat="1"/>
    <xf numFmtId="0" fontId="18" fillId="0" borderId="0" xfId="162" applyFont="1"/>
    <xf numFmtId="0" fontId="19" fillId="0" borderId="0" xfId="162" applyFont="1"/>
    <xf numFmtId="1" fontId="19" fillId="0" borderId="0" xfId="162" applyNumberFormat="1" applyFont="1"/>
    <xf numFmtId="0" fontId="20" fillId="0" borderId="0" xfId="162" applyFont="1"/>
    <xf numFmtId="1" fontId="20" fillId="0" borderId="0" xfId="162" applyNumberFormat="1" applyFont="1"/>
    <xf numFmtId="1" fontId="18" fillId="0" borderId="0" xfId="162" applyNumberFormat="1" applyFont="1"/>
    <xf numFmtId="0" fontId="18" fillId="3" borderId="0" xfId="162" applyFont="1" applyFill="1"/>
    <xf numFmtId="1" fontId="18" fillId="3" borderId="0" xfId="162" applyNumberFormat="1" applyFont="1" applyFill="1"/>
    <xf numFmtId="0" fontId="18" fillId="0" borderId="0" xfId="162" applyFont="1" applyFill="1"/>
    <xf numFmtId="1" fontId="18" fillId="0" borderId="0" xfId="162" applyNumberFormat="1" applyFont="1" applyFill="1"/>
    <xf numFmtId="0" fontId="19" fillId="0" borderId="0" xfId="0" applyFont="1"/>
    <xf numFmtId="1" fontId="19" fillId="0" borderId="0" xfId="162" applyNumberFormat="1" applyFont="1" applyFill="1"/>
    <xf numFmtId="0" fontId="21" fillId="0" borderId="0" xfId="0" applyFont="1"/>
    <xf numFmtId="1" fontId="21" fillId="0" borderId="0" xfId="0" applyNumberFormat="1" applyFont="1"/>
    <xf numFmtId="0" fontId="22" fillId="0" borderId="0" xfId="0" applyFont="1"/>
    <xf numFmtId="1" fontId="22" fillId="0" borderId="0" xfId="0" applyNumberFormat="1" applyFont="1"/>
    <xf numFmtId="0" fontId="9" fillId="4" borderId="0" xfId="0" applyFont="1" applyFill="1"/>
    <xf numFmtId="1" fontId="9" fillId="4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/>
    <xf numFmtId="0" fontId="23" fillId="0" borderId="0" xfId="0" applyFont="1"/>
    <xf numFmtId="1" fontId="17" fillId="0" borderId="0" xfId="0" applyNumberFormat="1" applyFont="1" applyFill="1"/>
    <xf numFmtId="1" fontId="2" fillId="0" borderId="0" xfId="0" applyNumberFormat="1" applyFont="1"/>
    <xf numFmtId="1" fontId="22" fillId="3" borderId="0" xfId="0" applyNumberFormat="1" applyFont="1" applyFill="1"/>
    <xf numFmtId="1" fontId="15" fillId="0" borderId="0" xfId="0" applyNumberFormat="1" applyFo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0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4" builtinId="9" hidden="1"/>
    <cellStyle name="Followed Hyperlink" xfId="166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3" builtinId="8" hidden="1"/>
    <cellStyle name="Hyperlink" xfId="165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Input" xfId="1" builtinId="20"/>
    <cellStyle name="Normal" xfId="0" builtinId="0"/>
    <cellStyle name="Normal 2" xfId="162"/>
    <cellStyle name="Normal 3" xfId="1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9"/>
            <c:spPr>
              <a:noFill/>
              <a:ln w="15875"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0961517246892361"/>
                  <c:y val="0.0678411352427101"/>
                </c:manualLayout>
              </c:layout>
              <c:numFmt formatCode="General" sourceLinked="0"/>
            </c:trendlineLbl>
          </c:trendline>
          <c:xVal>
            <c:numRef>
              <c:f>'Majungasaurus increments'!$D$75:$D$80</c:f>
              <c:numCache>
                <c:formatCode>General</c:formatCode>
                <c:ptCount val="6"/>
                <c:pt idx="0">
                  <c:v>28.0</c:v>
                </c:pt>
                <c:pt idx="1">
                  <c:v>11.9</c:v>
                </c:pt>
                <c:pt idx="2">
                  <c:v>17.0</c:v>
                </c:pt>
                <c:pt idx="3">
                  <c:v>52.1</c:v>
                </c:pt>
                <c:pt idx="4">
                  <c:v>69.7</c:v>
                </c:pt>
              </c:numCache>
            </c:numRef>
          </c:xVal>
          <c:yVal>
            <c:numRef>
              <c:f>'Majungasaurus increments'!$E$75:$E$80</c:f>
              <c:numCache>
                <c:formatCode>General</c:formatCode>
                <c:ptCount val="6"/>
                <c:pt idx="0">
                  <c:v>210.0</c:v>
                </c:pt>
                <c:pt idx="1">
                  <c:v>157.0</c:v>
                </c:pt>
                <c:pt idx="2">
                  <c:v>159.0</c:v>
                </c:pt>
                <c:pt idx="3">
                  <c:v>230.0</c:v>
                </c:pt>
                <c:pt idx="4">
                  <c:v>281.0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pPr>
              <a:noFill/>
              <a:ln w="15875"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0625266131073717"/>
                  <c:y val="0.186972253468316"/>
                </c:manualLayout>
              </c:layout>
              <c:numFmt formatCode="General" sourceLinked="0"/>
            </c:trendlineLbl>
          </c:trendline>
          <c:xVal>
            <c:numRef>
              <c:f>'Majungasaurus increments'!$D$82:$D$86</c:f>
              <c:numCache>
                <c:formatCode>General</c:formatCode>
                <c:ptCount val="5"/>
                <c:pt idx="0">
                  <c:v>48.0</c:v>
                </c:pt>
                <c:pt idx="1">
                  <c:v>117.0</c:v>
                </c:pt>
                <c:pt idx="2">
                  <c:v>62.0</c:v>
                </c:pt>
                <c:pt idx="3">
                  <c:v>31.0</c:v>
                </c:pt>
                <c:pt idx="4">
                  <c:v>8.0</c:v>
                </c:pt>
              </c:numCache>
            </c:numRef>
          </c:xVal>
          <c:yVal>
            <c:numRef>
              <c:f>'Majungasaurus increments'!$E$82:$E$86</c:f>
              <c:numCache>
                <c:formatCode>#,##0</c:formatCode>
                <c:ptCount val="5"/>
                <c:pt idx="0" formatCode="General">
                  <c:v>208.0</c:v>
                </c:pt>
                <c:pt idx="1">
                  <c:v>315.0</c:v>
                </c:pt>
                <c:pt idx="2" formatCode="General">
                  <c:v>253.0</c:v>
                </c:pt>
                <c:pt idx="3" formatCode="General">
                  <c:v>190.0</c:v>
                </c:pt>
                <c:pt idx="4" formatCode="General">
                  <c:v>130.0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triangle"/>
            <c:size val="9"/>
            <c:spPr>
              <a:noFill/>
              <a:ln w="12700">
                <a:solidFill>
                  <a:schemeClr val="tx1"/>
                </a:solidFill>
              </a:ln>
            </c:spPr>
          </c:marker>
          <c:trendline>
            <c:spPr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250085668225482"/>
                  <c:y val="0.135711113033948"/>
                </c:manualLayout>
              </c:layout>
              <c:numFmt formatCode="General" sourceLinked="0"/>
            </c:trendlineLbl>
          </c:trendline>
          <c:xVal>
            <c:numRef>
              <c:f>'Majungasaurus increments'!$D$89:$D$96</c:f>
              <c:numCache>
                <c:formatCode>General</c:formatCode>
                <c:ptCount val="8"/>
                <c:pt idx="0">
                  <c:v>32.0</c:v>
                </c:pt>
                <c:pt idx="1">
                  <c:v>59.0</c:v>
                </c:pt>
                <c:pt idx="2">
                  <c:v>50.0</c:v>
                </c:pt>
                <c:pt idx="3">
                  <c:v>33.0</c:v>
                </c:pt>
                <c:pt idx="4">
                  <c:v>25.0</c:v>
                </c:pt>
                <c:pt idx="5">
                  <c:v>54.0</c:v>
                </c:pt>
                <c:pt idx="6">
                  <c:v>36.0</c:v>
                </c:pt>
                <c:pt idx="7">
                  <c:v>23.0</c:v>
                </c:pt>
              </c:numCache>
            </c:numRef>
          </c:xVal>
          <c:yVal>
            <c:numRef>
              <c:f>'Majungasaurus increments'!$E$89:$E$96</c:f>
              <c:numCache>
                <c:formatCode>General</c:formatCode>
                <c:ptCount val="8"/>
                <c:pt idx="0">
                  <c:v>141.0</c:v>
                </c:pt>
                <c:pt idx="1">
                  <c:v>187.0</c:v>
                </c:pt>
                <c:pt idx="2">
                  <c:v>178.0</c:v>
                </c:pt>
                <c:pt idx="3">
                  <c:v>144.0</c:v>
                </c:pt>
                <c:pt idx="4">
                  <c:v>110.0</c:v>
                </c:pt>
                <c:pt idx="5">
                  <c:v>183.0</c:v>
                </c:pt>
                <c:pt idx="6">
                  <c:v>145.0</c:v>
                </c:pt>
                <c:pt idx="7">
                  <c:v>113.0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760888"/>
        <c:axId val="2102766456"/>
      </c:scatterChart>
      <c:valAx>
        <c:axId val="2102760888"/>
        <c:scaling>
          <c:orientation val="minMax"/>
          <c:max val="12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tooth apicobasal length (mm)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2102766456"/>
        <c:crosses val="autoZero"/>
        <c:crossBetween val="midCat"/>
      </c:valAx>
      <c:valAx>
        <c:axId val="2102766456"/>
        <c:scaling>
          <c:orientation val="minMax"/>
          <c:min val="5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tooth formation time (days)</a:t>
                </a:r>
              </a:p>
            </c:rich>
          </c:tx>
          <c:layout>
            <c:manualLayout>
              <c:xMode val="edge"/>
              <c:yMode val="edge"/>
              <c:x val="0.012295061954465"/>
              <c:y val="0.267205059473949"/>
            </c:manualLayout>
          </c:layout>
          <c:overlay val="0"/>
        </c:title>
        <c:numFmt formatCode="General" sourceLinked="1"/>
        <c:majorTickMark val="cross"/>
        <c:minorTickMark val="cross"/>
        <c:tickLblPos val="nextTo"/>
        <c:crossAx val="210276088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>
          <a:latin typeface="Time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469900</xdr:colOff>
      <xdr:row>73</xdr:row>
      <xdr:rowOff>127000</xdr:rowOff>
    </xdr:from>
    <xdr:to>
      <xdr:col>12</xdr:col>
      <xdr:colOff>482600</xdr:colOff>
      <xdr:row>112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1"/>
  <sheetViews>
    <sheetView zoomScale="125" zoomScaleNormal="125" zoomScalePageLayoutView="125" workbookViewId="0">
      <pane xSplit="1" ySplit="1" topLeftCell="J54" activePane="bottomRight" state="frozen"/>
      <selection pane="topRight" activeCell="B1" sqref="B1"/>
      <selection pane="bottomLeft" activeCell="A2" sqref="A2"/>
      <selection pane="bottomRight" activeCell="Z69" sqref="Z69"/>
    </sheetView>
  </sheetViews>
  <sheetFormatPr baseColWidth="10" defaultColWidth="16.1640625" defaultRowHeight="21" customHeight="1" x14ac:dyDescent="0"/>
  <cols>
    <col min="1" max="1" width="16.33203125" style="17" bestFit="1" customWidth="1"/>
    <col min="2" max="2" width="7.83203125" style="17" bestFit="1" customWidth="1"/>
    <col min="3" max="3" width="10.1640625" style="17" bestFit="1" customWidth="1"/>
    <col min="4" max="4" width="6" style="17" bestFit="1" customWidth="1"/>
    <col min="5" max="5" width="5.83203125" style="17" customWidth="1"/>
    <col min="6" max="6" width="8.6640625" style="17" customWidth="1"/>
    <col min="7" max="7" width="6" style="17" bestFit="1" customWidth="1"/>
    <col min="8" max="8" width="5.83203125" style="17" customWidth="1"/>
    <col min="9" max="9" width="8.83203125" style="17" customWidth="1"/>
    <col min="10" max="10" width="6" style="17" bestFit="1" customWidth="1"/>
    <col min="11" max="11" width="5.83203125" style="17" customWidth="1"/>
    <col min="12" max="12" width="7.33203125" style="17" customWidth="1"/>
    <col min="13" max="13" width="6" style="17" bestFit="1" customWidth="1"/>
    <col min="14" max="14" width="5.83203125" style="17" customWidth="1"/>
    <col min="15" max="15" width="8.1640625" style="17" customWidth="1"/>
    <col min="16" max="16" width="8.6640625" style="17" bestFit="1" customWidth="1"/>
    <col min="17" max="17" width="12.33203125" style="17" bestFit="1" customWidth="1"/>
    <col min="18" max="18" width="10.33203125" style="17" customWidth="1"/>
    <col min="19" max="19" width="6" style="17" bestFit="1" customWidth="1"/>
    <col min="20" max="25" width="5.83203125" style="17" customWidth="1"/>
    <col min="26" max="26" width="12.33203125" style="17" bestFit="1" customWidth="1"/>
    <col min="27" max="27" width="15.6640625" style="17" customWidth="1"/>
    <col min="28" max="32" width="12.1640625" style="17" customWidth="1"/>
    <col min="33" max="35" width="4.5" style="17" bestFit="1" customWidth="1"/>
    <col min="36" max="36" width="4.33203125" style="17" bestFit="1" customWidth="1"/>
    <col min="37" max="38" width="4.1640625" style="17" bestFit="1" customWidth="1"/>
    <col min="39" max="39" width="7.33203125" style="17" bestFit="1" customWidth="1"/>
    <col min="40" max="40" width="7" style="17" bestFit="1" customWidth="1"/>
    <col min="41" max="41" width="8" style="17" bestFit="1" customWidth="1"/>
    <col min="42" max="16384" width="16.1640625" style="17"/>
  </cols>
  <sheetData>
    <row r="1" spans="1:41" s="19" customFormat="1" ht="13">
      <c r="A1" s="19" t="s">
        <v>233</v>
      </c>
      <c r="B1" s="19" t="s">
        <v>232</v>
      </c>
      <c r="C1" s="19" t="s">
        <v>231</v>
      </c>
      <c r="D1" s="19" t="s">
        <v>230</v>
      </c>
      <c r="E1" s="19" t="s">
        <v>229</v>
      </c>
      <c r="F1" s="19" t="s">
        <v>228</v>
      </c>
      <c r="G1" s="19" t="s">
        <v>227</v>
      </c>
      <c r="H1" s="19" t="s">
        <v>226</v>
      </c>
      <c r="I1" s="19" t="s">
        <v>225</v>
      </c>
      <c r="J1" s="19" t="s">
        <v>224</v>
      </c>
      <c r="K1" s="19" t="s">
        <v>223</v>
      </c>
      <c r="L1" s="19" t="s">
        <v>222</v>
      </c>
      <c r="M1" s="19" t="s">
        <v>221</v>
      </c>
      <c r="N1" s="19" t="s">
        <v>220</v>
      </c>
      <c r="O1" s="19" t="s">
        <v>219</v>
      </c>
      <c r="P1" s="19" t="s">
        <v>218</v>
      </c>
      <c r="Q1" s="19" t="s">
        <v>217</v>
      </c>
      <c r="R1" s="19" t="s">
        <v>216</v>
      </c>
      <c r="S1" s="19" t="s">
        <v>215</v>
      </c>
      <c r="T1" s="19" t="s">
        <v>214</v>
      </c>
      <c r="U1" s="19" t="s">
        <v>213</v>
      </c>
      <c r="V1" s="19" t="s">
        <v>212</v>
      </c>
      <c r="W1" s="19" t="s">
        <v>211</v>
      </c>
      <c r="X1" s="19" t="s">
        <v>210</v>
      </c>
      <c r="Y1" s="19" t="s">
        <v>209</v>
      </c>
      <c r="Z1" s="19" t="s">
        <v>208</v>
      </c>
      <c r="AA1" s="19" t="s">
        <v>207</v>
      </c>
      <c r="AB1" s="19" t="s">
        <v>206</v>
      </c>
      <c r="AC1" s="19" t="s">
        <v>205</v>
      </c>
      <c r="AD1" s="19" t="s">
        <v>204</v>
      </c>
      <c r="AE1" s="19" t="s">
        <v>203</v>
      </c>
      <c r="AF1" s="19" t="s">
        <v>202</v>
      </c>
      <c r="AG1" s="19" t="s">
        <v>201</v>
      </c>
      <c r="AH1" s="19" t="s">
        <v>200</v>
      </c>
      <c r="AI1" s="19" t="s">
        <v>199</v>
      </c>
      <c r="AJ1" s="19" t="s">
        <v>198</v>
      </c>
      <c r="AK1" s="19" t="s">
        <v>197</v>
      </c>
      <c r="AL1" s="19" t="s">
        <v>196</v>
      </c>
      <c r="AM1" s="19" t="s">
        <v>195</v>
      </c>
      <c r="AN1" s="19" t="s">
        <v>194</v>
      </c>
      <c r="AO1" s="19" t="s">
        <v>193</v>
      </c>
    </row>
    <row r="2" spans="1:41" ht="21" customHeight="1">
      <c r="A2" s="17" t="s">
        <v>186</v>
      </c>
      <c r="B2" s="17" t="s">
        <v>122</v>
      </c>
      <c r="C2" s="17">
        <v>11.9</v>
      </c>
      <c r="D2" s="17">
        <v>6.9</v>
      </c>
      <c r="E2" s="17">
        <v>7.3</v>
      </c>
      <c r="F2" s="17">
        <f t="shared" ref="F2:F45" si="0">AVERAGE(D2:E2)</f>
        <v>7.1</v>
      </c>
      <c r="G2" s="17">
        <v>3.3</v>
      </c>
      <c r="H2" s="17">
        <v>3.6</v>
      </c>
      <c r="I2" s="17">
        <f t="shared" ref="I2:I33" si="1">AVERAGE(G2:H2)</f>
        <v>3.45</v>
      </c>
      <c r="J2" s="17">
        <v>10.9</v>
      </c>
      <c r="K2" s="17">
        <v>11</v>
      </c>
      <c r="L2" s="17">
        <f>AVERAGE(J2:K2)</f>
        <v>10.95</v>
      </c>
      <c r="M2" s="17">
        <v>12.3</v>
      </c>
      <c r="N2" s="17">
        <v>11.6</v>
      </c>
      <c r="O2" s="17">
        <f>AVERAGE(M2:N2)</f>
        <v>11.95</v>
      </c>
      <c r="P2" s="17">
        <f>G2/D2</f>
        <v>0.47826086956521735</v>
      </c>
      <c r="Q2" s="17">
        <f>J2/D2</f>
        <v>1.5797101449275361</v>
      </c>
      <c r="R2" s="17" t="s">
        <v>111</v>
      </c>
      <c r="T2" s="17">
        <v>0.08</v>
      </c>
      <c r="V2" s="17">
        <v>8.5000000000000006E-2</v>
      </c>
      <c r="X2" s="17">
        <v>7.0000000000000007E-2</v>
      </c>
      <c r="Z2" s="34">
        <f>AVERAGE(T2:Y2)</f>
        <v>7.8333333333333338E-2</v>
      </c>
      <c r="AB2" s="17">
        <v>8.35</v>
      </c>
      <c r="AD2" s="17">
        <f>AVERAGE(AB2:AC2)</f>
        <v>8.35</v>
      </c>
      <c r="AF2" s="17">
        <v>11.3</v>
      </c>
    </row>
    <row r="3" spans="1:41" ht="21" customHeight="1">
      <c r="A3" s="17" t="s">
        <v>184</v>
      </c>
      <c r="B3" s="17" t="s">
        <v>122</v>
      </c>
      <c r="C3" s="17">
        <v>13</v>
      </c>
      <c r="D3" s="17">
        <v>4.9000000000000004</v>
      </c>
      <c r="F3" s="17">
        <f t="shared" si="0"/>
        <v>4.9000000000000004</v>
      </c>
      <c r="G3" s="17">
        <v>4.5</v>
      </c>
      <c r="H3" s="17">
        <v>5.4</v>
      </c>
      <c r="I3" s="17">
        <f t="shared" si="1"/>
        <v>4.95</v>
      </c>
      <c r="K3" s="17">
        <v>12.4</v>
      </c>
      <c r="L3" s="17">
        <f>AVERAGE(J3:K3)</f>
        <v>12.4</v>
      </c>
      <c r="N3" s="17">
        <v>11.9</v>
      </c>
      <c r="O3" s="17">
        <f>AVERAGE(M3:N3)</f>
        <v>11.9</v>
      </c>
      <c r="P3" s="17">
        <f>G3/D3</f>
        <v>0.91836734693877542</v>
      </c>
      <c r="R3" s="17" t="s">
        <v>111</v>
      </c>
      <c r="T3" s="17">
        <v>7.0000000000000007E-2</v>
      </c>
      <c r="U3" s="17">
        <v>0.06</v>
      </c>
      <c r="V3" s="17">
        <v>7.0000000000000007E-2</v>
      </c>
      <c r="W3" s="17">
        <v>0.03</v>
      </c>
      <c r="X3" s="17">
        <v>7.0000000000000007E-2</v>
      </c>
      <c r="Y3" s="17">
        <v>7.1999999999999995E-2</v>
      </c>
      <c r="Z3" s="34">
        <f>AVERAGE(T3:Y3)</f>
        <v>6.2000000000000006E-2</v>
      </c>
      <c r="AB3" s="17">
        <v>6.5</v>
      </c>
      <c r="AD3" s="17">
        <f>AVERAGE(AB3:AC3)</f>
        <v>6.5</v>
      </c>
      <c r="AF3" s="17">
        <v>13</v>
      </c>
    </row>
    <row r="4" spans="1:41" ht="21" customHeight="1">
      <c r="A4" s="17" t="s">
        <v>153</v>
      </c>
      <c r="B4" s="17" t="s">
        <v>122</v>
      </c>
      <c r="C4" s="17">
        <v>23.7</v>
      </c>
      <c r="D4" s="17">
        <v>11.7</v>
      </c>
      <c r="F4" s="17">
        <f t="shared" si="0"/>
        <v>11.7</v>
      </c>
      <c r="G4" s="17">
        <v>6.11</v>
      </c>
      <c r="I4" s="17">
        <f t="shared" si="1"/>
        <v>6.11</v>
      </c>
      <c r="J4" s="17">
        <v>22.6</v>
      </c>
      <c r="L4" s="17">
        <f>AVERAGE(J4:K4)</f>
        <v>22.6</v>
      </c>
      <c r="M4" s="17">
        <v>23.9</v>
      </c>
      <c r="O4" s="17">
        <f>AVERAGE(M4:N4)</f>
        <v>23.9</v>
      </c>
      <c r="P4" s="17">
        <f>G4/D4</f>
        <v>0.52222222222222225</v>
      </c>
      <c r="Q4" s="17">
        <f>J4/D4</f>
        <v>1.9316239316239319</v>
      </c>
      <c r="R4" s="17" t="s">
        <v>111</v>
      </c>
      <c r="T4" s="17">
        <v>0.53</v>
      </c>
      <c r="V4" s="17">
        <v>0.55000000000000004</v>
      </c>
      <c r="X4" s="17">
        <v>0.56000000000000005</v>
      </c>
      <c r="Z4" s="34">
        <f>AVERAGE(T4:Y4)</f>
        <v>0.54666666666666675</v>
      </c>
    </row>
    <row r="5" spans="1:41" ht="21" customHeight="1">
      <c r="A5" s="17" t="s">
        <v>130</v>
      </c>
      <c r="B5" s="17" t="s">
        <v>122</v>
      </c>
      <c r="C5" s="17">
        <v>42</v>
      </c>
      <c r="D5" s="17">
        <v>14.2</v>
      </c>
      <c r="F5" s="17">
        <f t="shared" si="0"/>
        <v>14.2</v>
      </c>
      <c r="G5" s="17">
        <v>9.6999999999999993</v>
      </c>
      <c r="I5" s="17">
        <f t="shared" si="1"/>
        <v>9.6999999999999993</v>
      </c>
      <c r="J5" s="17">
        <v>36.299999999999997</v>
      </c>
      <c r="L5" s="17">
        <f>AVERAGE(J5:K5)</f>
        <v>36.299999999999997</v>
      </c>
      <c r="M5" s="17">
        <v>36</v>
      </c>
      <c r="O5" s="17">
        <f>AVERAGE(M5:N5)</f>
        <v>36</v>
      </c>
      <c r="P5" s="17">
        <f>G5/D5</f>
        <v>0.68309859154929575</v>
      </c>
      <c r="Q5" s="17">
        <f>J5/D5</f>
        <v>2.556338028169014</v>
      </c>
      <c r="R5" s="17" t="s">
        <v>118</v>
      </c>
      <c r="T5" s="17">
        <v>2.2000000000000002</v>
      </c>
      <c r="V5" s="17">
        <v>2.2999999999999998</v>
      </c>
      <c r="X5" s="17">
        <v>2.2999999999999998</v>
      </c>
      <c r="Z5" s="34">
        <f>AVERAGE(T5:Y5)</f>
        <v>2.2666666666666666</v>
      </c>
      <c r="AB5" s="17">
        <v>28.7</v>
      </c>
      <c r="AD5" s="17">
        <f>AVERAGE(AB5:AC5)</f>
        <v>28.7</v>
      </c>
      <c r="AF5" s="17">
        <v>40</v>
      </c>
    </row>
    <row r="6" spans="1:41" ht="21" customHeight="1">
      <c r="A6" s="17">
        <v>96111</v>
      </c>
      <c r="B6" s="17" t="s">
        <v>122</v>
      </c>
      <c r="C6" s="17">
        <v>50.6</v>
      </c>
      <c r="D6" s="17">
        <v>27.8</v>
      </c>
      <c r="F6" s="17">
        <f t="shared" si="0"/>
        <v>27.8</v>
      </c>
      <c r="G6" s="17">
        <v>15.1</v>
      </c>
      <c r="I6" s="17">
        <f t="shared" si="1"/>
        <v>15.1</v>
      </c>
      <c r="P6" s="17">
        <f>G6/D6</f>
        <v>0.54316546762589923</v>
      </c>
      <c r="T6" s="17">
        <v>6.7</v>
      </c>
      <c r="V6" s="17">
        <v>6.9</v>
      </c>
      <c r="X6" s="17">
        <v>6.8</v>
      </c>
      <c r="Z6" s="34">
        <f>AVERAGE(T6:Y6)</f>
        <v>6.8000000000000007</v>
      </c>
    </row>
    <row r="7" spans="1:41" ht="21" customHeight="1">
      <c r="A7" s="17" t="s">
        <v>74</v>
      </c>
      <c r="B7" s="17" t="s">
        <v>87</v>
      </c>
      <c r="D7" s="17">
        <v>10.91</v>
      </c>
      <c r="F7" s="17">
        <f t="shared" si="0"/>
        <v>10.91</v>
      </c>
      <c r="G7" s="17">
        <v>8.48</v>
      </c>
      <c r="I7" s="17">
        <f t="shared" si="1"/>
        <v>8.48</v>
      </c>
      <c r="J7" s="17">
        <v>22.88</v>
      </c>
      <c r="L7" s="17">
        <f>AVERAGE(J7:K7)</f>
        <v>22.88</v>
      </c>
      <c r="M7" s="17">
        <v>20.82</v>
      </c>
      <c r="O7" s="17">
        <f>AVERAGE(M7:N7)</f>
        <v>20.82</v>
      </c>
      <c r="P7" s="17">
        <v>0.78</v>
      </c>
      <c r="Q7" s="17">
        <v>2.1</v>
      </c>
      <c r="S7" s="17">
        <v>81.72</v>
      </c>
      <c r="AG7" s="17">
        <v>10</v>
      </c>
      <c r="AH7" s="17">
        <v>8</v>
      </c>
      <c r="AI7" s="17">
        <v>11</v>
      </c>
      <c r="AJ7" s="17">
        <v>10</v>
      </c>
      <c r="AK7" s="17">
        <v>8.5</v>
      </c>
      <c r="AL7" s="17">
        <v>10</v>
      </c>
      <c r="AM7" s="17">
        <v>9.5</v>
      </c>
      <c r="AN7" s="17">
        <v>9.5</v>
      </c>
      <c r="AO7" s="17" t="s">
        <v>86</v>
      </c>
    </row>
    <row r="8" spans="1:41" ht="21" customHeight="1">
      <c r="A8" s="17" t="s">
        <v>74</v>
      </c>
      <c r="B8" s="17" t="s">
        <v>85</v>
      </c>
      <c r="D8" s="17">
        <v>13.53</v>
      </c>
      <c r="F8" s="17">
        <f t="shared" si="0"/>
        <v>13.53</v>
      </c>
      <c r="G8" s="17">
        <v>8.27</v>
      </c>
      <c r="I8" s="17">
        <f t="shared" si="1"/>
        <v>8.27</v>
      </c>
      <c r="P8" s="17">
        <v>0.61</v>
      </c>
      <c r="Q8" s="17">
        <v>1.69</v>
      </c>
      <c r="S8" s="17">
        <v>79.930000000000007</v>
      </c>
      <c r="AG8" s="17">
        <v>10</v>
      </c>
      <c r="AH8" s="17">
        <v>9.5</v>
      </c>
      <c r="AI8" s="17">
        <v>10</v>
      </c>
      <c r="AJ8" s="17">
        <v>11</v>
      </c>
      <c r="AK8" s="17">
        <v>9</v>
      </c>
      <c r="AL8" s="17">
        <v>10</v>
      </c>
      <c r="AM8" s="17">
        <v>9.8000000000000007</v>
      </c>
      <c r="AN8" s="17">
        <v>10.4</v>
      </c>
      <c r="AO8" s="17" t="s">
        <v>84</v>
      </c>
    </row>
    <row r="9" spans="1:41" ht="21" customHeight="1">
      <c r="A9" s="17" t="s">
        <v>74</v>
      </c>
      <c r="B9" s="17" t="s">
        <v>83</v>
      </c>
      <c r="D9" s="17">
        <v>13.9</v>
      </c>
      <c r="F9" s="17">
        <f t="shared" si="0"/>
        <v>13.9</v>
      </c>
      <c r="G9" s="17">
        <v>7.7</v>
      </c>
      <c r="I9" s="17">
        <f t="shared" si="1"/>
        <v>7.7</v>
      </c>
      <c r="J9" s="17">
        <v>24.08</v>
      </c>
      <c r="L9" s="17">
        <f>AVERAGE(J9:K9)</f>
        <v>24.08</v>
      </c>
      <c r="P9" s="17">
        <v>0.56999999999999995</v>
      </c>
      <c r="Q9" s="17">
        <v>1.73</v>
      </c>
      <c r="S9" s="17">
        <v>80.67</v>
      </c>
      <c r="AG9" s="17">
        <v>13</v>
      </c>
      <c r="AH9" s="17">
        <v>9.5</v>
      </c>
      <c r="AI9" s="17">
        <v>10</v>
      </c>
      <c r="AJ9" s="17">
        <v>12</v>
      </c>
      <c r="AK9" s="17">
        <v>10</v>
      </c>
      <c r="AL9" s="17">
        <v>13</v>
      </c>
      <c r="AM9" s="17">
        <v>10.8</v>
      </c>
      <c r="AN9" s="17">
        <v>11</v>
      </c>
      <c r="AO9" s="17" t="s">
        <v>82</v>
      </c>
    </row>
    <row r="10" spans="1:41" ht="21" customHeight="1">
      <c r="A10" s="17" t="s">
        <v>74</v>
      </c>
      <c r="B10" s="17" t="s">
        <v>97</v>
      </c>
      <c r="D10" s="17">
        <v>13.3</v>
      </c>
      <c r="F10" s="17">
        <f t="shared" si="0"/>
        <v>13.3</v>
      </c>
      <c r="G10" s="17">
        <v>8.56</v>
      </c>
      <c r="I10" s="17">
        <f t="shared" si="1"/>
        <v>8.56</v>
      </c>
      <c r="J10" s="17">
        <v>25.37</v>
      </c>
      <c r="L10" s="17">
        <f>AVERAGE(J10:K10)</f>
        <v>25.37</v>
      </c>
      <c r="M10" s="17">
        <v>29.45</v>
      </c>
      <c r="O10" s="17">
        <f>AVERAGE(M10:N10)</f>
        <v>29.45</v>
      </c>
      <c r="P10" s="17">
        <v>0.64</v>
      </c>
      <c r="Q10" s="17">
        <v>1.91</v>
      </c>
      <c r="S10" s="17">
        <v>80.569999999999993</v>
      </c>
      <c r="AG10" s="17">
        <v>11</v>
      </c>
      <c r="AH10" s="17">
        <v>11</v>
      </c>
      <c r="AI10" s="17">
        <v>11</v>
      </c>
      <c r="AJ10" s="17">
        <v>12</v>
      </c>
      <c r="AK10" s="17">
        <v>9.5</v>
      </c>
      <c r="AL10" s="17">
        <v>11</v>
      </c>
      <c r="AM10" s="17">
        <v>11</v>
      </c>
      <c r="AN10" s="17">
        <v>11</v>
      </c>
      <c r="AO10" s="17" t="s">
        <v>78</v>
      </c>
    </row>
    <row r="11" spans="1:41" ht="21" customHeight="1">
      <c r="A11" s="17" t="s">
        <v>74</v>
      </c>
      <c r="B11" s="17" t="s">
        <v>81</v>
      </c>
      <c r="D11" s="17">
        <v>13.5</v>
      </c>
      <c r="F11" s="17">
        <f t="shared" si="0"/>
        <v>13.5</v>
      </c>
      <c r="G11" s="17">
        <v>7.77</v>
      </c>
      <c r="I11" s="17">
        <f t="shared" si="1"/>
        <v>7.77</v>
      </c>
      <c r="J11" s="17">
        <v>25.75</v>
      </c>
      <c r="L11" s="17">
        <f>AVERAGE(J11:K11)</f>
        <v>25.75</v>
      </c>
      <c r="M11" s="17">
        <v>27.54</v>
      </c>
      <c r="O11" s="17">
        <f>AVERAGE(M11:N11)</f>
        <v>27.54</v>
      </c>
      <c r="P11" s="17">
        <v>0.57999999999999996</v>
      </c>
      <c r="Q11" s="17">
        <v>1.91</v>
      </c>
      <c r="S11" s="17">
        <v>81.260000000000005</v>
      </c>
      <c r="AG11" s="17">
        <v>11</v>
      </c>
      <c r="AH11" s="17">
        <v>9.5</v>
      </c>
      <c r="AI11" s="17">
        <v>13</v>
      </c>
      <c r="AJ11" s="17">
        <v>11</v>
      </c>
      <c r="AK11" s="17">
        <v>11</v>
      </c>
      <c r="AL11" s="17">
        <v>11</v>
      </c>
      <c r="AM11" s="17">
        <v>11.2</v>
      </c>
      <c r="AN11" s="17">
        <v>11</v>
      </c>
      <c r="AO11" s="17" t="s">
        <v>62</v>
      </c>
    </row>
    <row r="12" spans="1:41" ht="21" customHeight="1">
      <c r="A12" s="17" t="s">
        <v>74</v>
      </c>
      <c r="B12" s="17" t="s">
        <v>96</v>
      </c>
      <c r="D12" s="17">
        <v>14.24</v>
      </c>
      <c r="F12" s="17">
        <f t="shared" si="0"/>
        <v>14.24</v>
      </c>
      <c r="G12" s="17">
        <v>7.72</v>
      </c>
      <c r="I12" s="17">
        <f t="shared" si="1"/>
        <v>7.72</v>
      </c>
      <c r="J12" s="17">
        <v>25.13</v>
      </c>
      <c r="L12" s="17">
        <f>AVERAGE(J12:K12)</f>
        <v>25.13</v>
      </c>
      <c r="M12" s="17">
        <v>27.86</v>
      </c>
      <c r="O12" s="17">
        <f>AVERAGE(M12:N12)</f>
        <v>27.86</v>
      </c>
      <c r="P12" s="17">
        <v>0.54</v>
      </c>
      <c r="Q12" s="17">
        <v>1.76</v>
      </c>
      <c r="S12" s="17">
        <v>80.91</v>
      </c>
      <c r="AG12" s="17">
        <v>11</v>
      </c>
      <c r="AH12" s="17">
        <v>11</v>
      </c>
      <c r="AJ12" s="17">
        <v>10</v>
      </c>
      <c r="AK12" s="17">
        <v>11</v>
      </c>
      <c r="AL12" s="17">
        <v>11</v>
      </c>
      <c r="AM12" s="17">
        <v>10.8</v>
      </c>
      <c r="AN12" s="17">
        <v>10.8</v>
      </c>
      <c r="AO12" s="17" t="s">
        <v>95</v>
      </c>
    </row>
    <row r="13" spans="1:41" ht="21" customHeight="1">
      <c r="A13" s="17" t="s">
        <v>74</v>
      </c>
      <c r="B13" s="17" t="s">
        <v>94</v>
      </c>
      <c r="D13" s="17">
        <v>13.6</v>
      </c>
      <c r="F13" s="17">
        <f t="shared" si="0"/>
        <v>13.6</v>
      </c>
      <c r="G13" s="17">
        <v>7.9</v>
      </c>
      <c r="I13" s="17">
        <f t="shared" si="1"/>
        <v>7.9</v>
      </c>
      <c r="P13" s="17">
        <v>0.57999999999999996</v>
      </c>
      <c r="AH13" s="17">
        <v>11</v>
      </c>
      <c r="AK13" s="17">
        <v>10</v>
      </c>
      <c r="AM13" s="17">
        <v>11.7</v>
      </c>
      <c r="AN13" s="17">
        <v>11.3</v>
      </c>
    </row>
    <row r="14" spans="1:41" ht="21" customHeight="1">
      <c r="A14" s="17" t="s">
        <v>74</v>
      </c>
      <c r="B14" s="17" t="s">
        <v>80</v>
      </c>
      <c r="D14" s="17">
        <v>14.57</v>
      </c>
      <c r="F14" s="17">
        <f t="shared" si="0"/>
        <v>14.57</v>
      </c>
      <c r="G14" s="17">
        <v>7.34</v>
      </c>
      <c r="I14" s="17">
        <f t="shared" si="1"/>
        <v>7.34</v>
      </c>
      <c r="P14" s="17">
        <v>0.5</v>
      </c>
      <c r="AG14" s="17">
        <v>12</v>
      </c>
      <c r="AJ14" s="17">
        <v>11</v>
      </c>
      <c r="AK14" s="17">
        <v>10</v>
      </c>
      <c r="AL14" s="17">
        <v>12</v>
      </c>
      <c r="AN14" s="17">
        <v>11.2</v>
      </c>
    </row>
    <row r="15" spans="1:41" ht="21" customHeight="1">
      <c r="A15" s="17" t="s">
        <v>74</v>
      </c>
      <c r="B15" s="17" t="s">
        <v>79</v>
      </c>
      <c r="D15" s="17">
        <v>12.82</v>
      </c>
      <c r="F15" s="17">
        <f t="shared" si="0"/>
        <v>12.82</v>
      </c>
      <c r="G15" s="17">
        <v>8.59</v>
      </c>
      <c r="I15" s="17">
        <f t="shared" si="1"/>
        <v>8.59</v>
      </c>
      <c r="J15" s="17">
        <v>23.76</v>
      </c>
      <c r="L15" s="17">
        <f t="shared" ref="L15:L24" si="2">AVERAGE(J15:K15)</f>
        <v>23.76</v>
      </c>
      <c r="M15" s="17">
        <v>27.65</v>
      </c>
      <c r="O15" s="17">
        <f t="shared" ref="O15:O24" si="3">AVERAGE(M15:N15)</f>
        <v>27.65</v>
      </c>
      <c r="P15" s="17">
        <v>0.67</v>
      </c>
      <c r="Q15" s="17">
        <v>1.85</v>
      </c>
      <c r="S15" s="17">
        <v>79.97</v>
      </c>
      <c r="AH15" s="17">
        <v>11</v>
      </c>
      <c r="AI15" s="17">
        <v>16</v>
      </c>
      <c r="AJ15" s="17">
        <v>12</v>
      </c>
      <c r="AK15" s="17">
        <v>10</v>
      </c>
      <c r="AM15" s="17">
        <v>12.9</v>
      </c>
      <c r="AN15" s="17">
        <v>11.8</v>
      </c>
      <c r="AO15" s="17" t="s">
        <v>78</v>
      </c>
    </row>
    <row r="16" spans="1:41" ht="21" customHeight="1">
      <c r="A16" s="17" t="s">
        <v>74</v>
      </c>
      <c r="B16" s="17" t="s">
        <v>77</v>
      </c>
      <c r="D16" s="17">
        <v>13.17</v>
      </c>
      <c r="F16" s="17">
        <f t="shared" si="0"/>
        <v>13.17</v>
      </c>
      <c r="G16" s="17">
        <v>7.05</v>
      </c>
      <c r="I16" s="17">
        <f t="shared" si="1"/>
        <v>7.05</v>
      </c>
      <c r="J16" s="17">
        <v>23</v>
      </c>
      <c r="L16" s="17">
        <f t="shared" si="2"/>
        <v>23</v>
      </c>
      <c r="M16" s="17">
        <v>26.02</v>
      </c>
      <c r="O16" s="17">
        <f t="shared" si="3"/>
        <v>26.02</v>
      </c>
      <c r="P16" s="17">
        <v>0.54</v>
      </c>
      <c r="Q16" s="17">
        <v>1.75</v>
      </c>
      <c r="S16" s="17">
        <v>79.94</v>
      </c>
      <c r="AG16" s="17">
        <v>12</v>
      </c>
      <c r="AH16" s="17">
        <v>11</v>
      </c>
      <c r="AI16" s="17">
        <v>14</v>
      </c>
      <c r="AJ16" s="17">
        <v>11</v>
      </c>
      <c r="AK16" s="17">
        <v>9.5</v>
      </c>
      <c r="AL16" s="17">
        <v>12</v>
      </c>
      <c r="AM16" s="17">
        <v>12.3</v>
      </c>
      <c r="AN16" s="17">
        <v>11</v>
      </c>
      <c r="AO16" s="17" t="s">
        <v>76</v>
      </c>
    </row>
    <row r="17" spans="1:41" ht="21" customHeight="1">
      <c r="A17" s="17" t="s">
        <v>74</v>
      </c>
      <c r="B17" s="17" t="s">
        <v>93</v>
      </c>
      <c r="D17" s="17">
        <v>12.66</v>
      </c>
      <c r="F17" s="17">
        <f t="shared" si="0"/>
        <v>12.66</v>
      </c>
      <c r="G17" s="17">
        <v>7.12</v>
      </c>
      <c r="I17" s="17">
        <f t="shared" si="1"/>
        <v>7.12</v>
      </c>
      <c r="J17" s="17">
        <v>19.93</v>
      </c>
      <c r="L17" s="17">
        <f t="shared" si="2"/>
        <v>19.93</v>
      </c>
      <c r="M17" s="17">
        <v>23.79</v>
      </c>
      <c r="O17" s="17">
        <f t="shared" si="3"/>
        <v>23.79</v>
      </c>
      <c r="P17" s="17">
        <v>0.56000000000000005</v>
      </c>
      <c r="Q17" s="17">
        <v>1.57</v>
      </c>
      <c r="S17" s="17">
        <v>78.31</v>
      </c>
      <c r="AG17" s="17">
        <v>12</v>
      </c>
      <c r="AH17" s="17">
        <v>12</v>
      </c>
      <c r="AI17" s="17">
        <v>16</v>
      </c>
      <c r="AJ17" s="17">
        <v>13</v>
      </c>
      <c r="AK17" s="17">
        <v>10</v>
      </c>
      <c r="AL17" s="17">
        <v>12</v>
      </c>
      <c r="AM17" s="17">
        <v>13.2</v>
      </c>
      <c r="AN17" s="17">
        <v>11.3</v>
      </c>
      <c r="AO17" s="17" t="s">
        <v>92</v>
      </c>
    </row>
    <row r="18" spans="1:41" ht="21" customHeight="1">
      <c r="A18" s="17" t="s">
        <v>74</v>
      </c>
      <c r="B18" s="17" t="s">
        <v>91</v>
      </c>
      <c r="D18" s="17">
        <v>12.53</v>
      </c>
      <c r="F18" s="17">
        <f t="shared" si="0"/>
        <v>12.53</v>
      </c>
      <c r="G18" s="17">
        <v>6.69</v>
      </c>
      <c r="I18" s="17">
        <f t="shared" si="1"/>
        <v>6.69</v>
      </c>
      <c r="J18" s="17">
        <v>19.21</v>
      </c>
      <c r="L18" s="17">
        <f t="shared" si="2"/>
        <v>19.21</v>
      </c>
      <c r="M18" s="17">
        <v>24.31</v>
      </c>
      <c r="O18" s="17">
        <f t="shared" si="3"/>
        <v>24.31</v>
      </c>
      <c r="P18" s="17">
        <v>0.53</v>
      </c>
      <c r="Q18" s="17">
        <v>1.53</v>
      </c>
      <c r="S18" s="17">
        <v>77.650000000000006</v>
      </c>
      <c r="AG18" s="17">
        <v>13</v>
      </c>
      <c r="AH18" s="17">
        <v>12</v>
      </c>
      <c r="AI18" s="17">
        <v>13</v>
      </c>
      <c r="AJ18" s="17">
        <v>12</v>
      </c>
      <c r="AK18" s="17">
        <v>11</v>
      </c>
      <c r="AL18" s="17">
        <v>13</v>
      </c>
      <c r="AM18" s="17">
        <v>12.6</v>
      </c>
      <c r="AN18" s="17">
        <v>11.5</v>
      </c>
      <c r="AO18" s="17" t="s">
        <v>64</v>
      </c>
    </row>
    <row r="19" spans="1:41" ht="21" customHeight="1">
      <c r="A19" s="17" t="s">
        <v>74</v>
      </c>
      <c r="B19" s="17" t="s">
        <v>90</v>
      </c>
      <c r="D19" s="17">
        <v>12.28</v>
      </c>
      <c r="F19" s="17">
        <f t="shared" si="0"/>
        <v>12.28</v>
      </c>
      <c r="G19" s="17">
        <v>6.7</v>
      </c>
      <c r="I19" s="17">
        <f t="shared" si="1"/>
        <v>6.7</v>
      </c>
      <c r="J19" s="17">
        <v>17.87</v>
      </c>
      <c r="L19" s="17">
        <f t="shared" si="2"/>
        <v>17.87</v>
      </c>
      <c r="M19" s="17">
        <v>23.41</v>
      </c>
      <c r="O19" s="17">
        <f t="shared" si="3"/>
        <v>23.41</v>
      </c>
      <c r="P19" s="17">
        <v>0.55000000000000004</v>
      </c>
      <c r="Q19" s="17">
        <v>1.46</v>
      </c>
      <c r="S19" s="17">
        <v>76.77</v>
      </c>
      <c r="AH19" s="17">
        <v>12</v>
      </c>
      <c r="AI19" s="17">
        <v>14</v>
      </c>
      <c r="AJ19" s="17">
        <v>13</v>
      </c>
      <c r="AK19" s="17">
        <v>11</v>
      </c>
      <c r="AM19" s="17">
        <v>13</v>
      </c>
      <c r="AN19" s="17">
        <v>12</v>
      </c>
      <c r="AO19" s="17" t="s">
        <v>76</v>
      </c>
    </row>
    <row r="20" spans="1:41" ht="21" customHeight="1">
      <c r="A20" s="17" t="s">
        <v>74</v>
      </c>
      <c r="B20" s="17" t="s">
        <v>75</v>
      </c>
      <c r="D20" s="17">
        <v>11.26</v>
      </c>
      <c r="F20" s="17">
        <f t="shared" si="0"/>
        <v>11.26</v>
      </c>
      <c r="G20" s="17">
        <v>5.79</v>
      </c>
      <c r="I20" s="17">
        <f t="shared" si="1"/>
        <v>5.79</v>
      </c>
      <c r="J20" s="17">
        <v>18.73</v>
      </c>
      <c r="L20" s="17">
        <f t="shared" si="2"/>
        <v>18.73</v>
      </c>
      <c r="M20" s="17">
        <v>22.49</v>
      </c>
      <c r="O20" s="17">
        <f t="shared" si="3"/>
        <v>22.49</v>
      </c>
      <c r="P20" s="17">
        <v>0.51</v>
      </c>
      <c r="Q20" s="17">
        <v>1.66</v>
      </c>
      <c r="S20" s="17">
        <v>77.34</v>
      </c>
      <c r="AH20" s="17">
        <v>12</v>
      </c>
      <c r="AI20" s="17">
        <v>15</v>
      </c>
      <c r="AJ20" s="17">
        <v>12</v>
      </c>
      <c r="AK20" s="17">
        <v>12</v>
      </c>
      <c r="AM20" s="17">
        <v>13.2</v>
      </c>
      <c r="AN20" s="17">
        <v>12.5</v>
      </c>
      <c r="AO20" s="17">
        <v>0.03</v>
      </c>
    </row>
    <row r="21" spans="1:41" ht="21" customHeight="1">
      <c r="A21" s="17" t="s">
        <v>74</v>
      </c>
      <c r="B21" s="17" t="s">
        <v>75</v>
      </c>
      <c r="D21" s="17">
        <v>11.72</v>
      </c>
      <c r="F21" s="17">
        <f t="shared" si="0"/>
        <v>11.72</v>
      </c>
      <c r="G21" s="17">
        <v>6.29</v>
      </c>
      <c r="I21" s="17">
        <f t="shared" si="1"/>
        <v>6.29</v>
      </c>
      <c r="J21" s="17">
        <v>16.190000000000001</v>
      </c>
      <c r="L21" s="17">
        <f t="shared" si="2"/>
        <v>16.190000000000001</v>
      </c>
      <c r="M21" s="17">
        <v>21.48</v>
      </c>
      <c r="O21" s="17">
        <f t="shared" si="3"/>
        <v>21.48</v>
      </c>
      <c r="P21" s="17">
        <v>0.54</v>
      </c>
      <c r="Q21" s="17">
        <v>1.38</v>
      </c>
      <c r="S21" s="17">
        <v>75.55</v>
      </c>
      <c r="AG21" s="17">
        <v>14</v>
      </c>
      <c r="AH21" s="17">
        <v>13</v>
      </c>
      <c r="AI21" s="17">
        <v>14</v>
      </c>
      <c r="AJ21" s="17">
        <v>14</v>
      </c>
      <c r="AK21" s="17">
        <v>11</v>
      </c>
      <c r="AL21" s="17">
        <v>14</v>
      </c>
      <c r="AM21" s="17">
        <v>13.4</v>
      </c>
      <c r="AN21" s="17">
        <v>11.8</v>
      </c>
      <c r="AO21" s="17" t="s">
        <v>78</v>
      </c>
    </row>
    <row r="22" spans="1:41" ht="21" customHeight="1">
      <c r="A22" s="17" t="s">
        <v>74</v>
      </c>
      <c r="B22" s="17" t="s">
        <v>73</v>
      </c>
      <c r="D22" s="17">
        <v>12.88</v>
      </c>
      <c r="F22" s="17">
        <f t="shared" si="0"/>
        <v>12.88</v>
      </c>
      <c r="G22" s="17">
        <v>5.25</v>
      </c>
      <c r="I22" s="17">
        <f t="shared" si="1"/>
        <v>5.25</v>
      </c>
      <c r="J22" s="17">
        <v>18.71</v>
      </c>
      <c r="L22" s="17">
        <f t="shared" si="2"/>
        <v>18.71</v>
      </c>
      <c r="M22" s="17">
        <v>23.06</v>
      </c>
      <c r="O22" s="17">
        <f t="shared" si="3"/>
        <v>23.06</v>
      </c>
      <c r="P22" s="17">
        <v>0.41</v>
      </c>
      <c r="Q22" s="17">
        <v>1.45</v>
      </c>
      <c r="S22" s="17">
        <v>77.62</v>
      </c>
      <c r="AG22" s="17">
        <v>13</v>
      </c>
      <c r="AH22" s="17">
        <v>12</v>
      </c>
      <c r="AJ22" s="17">
        <v>13</v>
      </c>
      <c r="AK22" s="17">
        <v>12</v>
      </c>
      <c r="AL22" s="17">
        <v>13</v>
      </c>
      <c r="AM22" s="17">
        <v>13.4</v>
      </c>
      <c r="AN22" s="17">
        <v>13.3</v>
      </c>
      <c r="AO22" s="17" t="s">
        <v>72</v>
      </c>
    </row>
    <row r="23" spans="1:41" ht="21" customHeight="1">
      <c r="A23" s="17" t="s">
        <v>74</v>
      </c>
      <c r="B23" s="17" t="s">
        <v>89</v>
      </c>
      <c r="D23" s="17">
        <v>9.33</v>
      </c>
      <c r="F23" s="17">
        <f t="shared" si="0"/>
        <v>9.33</v>
      </c>
      <c r="G23" s="17">
        <v>5.36</v>
      </c>
      <c r="I23" s="17">
        <f t="shared" si="1"/>
        <v>5.36</v>
      </c>
      <c r="J23" s="17">
        <v>14.48</v>
      </c>
      <c r="L23" s="17">
        <f t="shared" si="2"/>
        <v>14.48</v>
      </c>
      <c r="M23" s="17">
        <v>17.93</v>
      </c>
      <c r="O23" s="17">
        <f t="shared" si="3"/>
        <v>17.93</v>
      </c>
      <c r="P23" s="17">
        <v>0.56999999999999995</v>
      </c>
      <c r="Q23" s="17">
        <v>1.55</v>
      </c>
      <c r="S23" s="17">
        <v>73.599999999999994</v>
      </c>
      <c r="AG23" s="17">
        <v>14</v>
      </c>
      <c r="AH23" s="17">
        <v>15</v>
      </c>
      <c r="AI23" s="17">
        <v>16</v>
      </c>
      <c r="AK23" s="17">
        <v>11</v>
      </c>
      <c r="AL23" s="17">
        <v>14</v>
      </c>
      <c r="AM23" s="17">
        <v>15</v>
      </c>
      <c r="AN23" s="17">
        <v>12.3</v>
      </c>
      <c r="AO23" s="17" t="s">
        <v>88</v>
      </c>
    </row>
    <row r="24" spans="1:41" ht="21" customHeight="1">
      <c r="A24" s="17" t="s">
        <v>74</v>
      </c>
      <c r="B24" s="17" t="s">
        <v>99</v>
      </c>
      <c r="D24" s="17">
        <v>8.81</v>
      </c>
      <c r="F24" s="17">
        <f t="shared" si="0"/>
        <v>8.81</v>
      </c>
      <c r="G24" s="17">
        <v>7.2</v>
      </c>
      <c r="I24" s="17">
        <f t="shared" si="1"/>
        <v>7.2</v>
      </c>
      <c r="J24" s="17">
        <v>19.88</v>
      </c>
      <c r="L24" s="17">
        <f t="shared" si="2"/>
        <v>19.88</v>
      </c>
      <c r="M24" s="17">
        <v>19.88</v>
      </c>
      <c r="O24" s="17">
        <f t="shared" si="3"/>
        <v>19.88</v>
      </c>
      <c r="P24" s="17">
        <v>0.82</v>
      </c>
      <c r="Q24" s="17">
        <v>2.2599999999999998</v>
      </c>
      <c r="S24" s="17">
        <v>79.290000000000006</v>
      </c>
      <c r="AG24" s="17">
        <v>9</v>
      </c>
      <c r="AH24" s="17">
        <v>9</v>
      </c>
      <c r="AI24" s="17">
        <v>11</v>
      </c>
      <c r="AJ24" s="17">
        <v>10</v>
      </c>
      <c r="AK24" s="17">
        <v>9</v>
      </c>
      <c r="AL24" s="17">
        <v>9</v>
      </c>
      <c r="AM24" s="17">
        <v>9.6</v>
      </c>
      <c r="AN24" s="17">
        <v>10</v>
      </c>
      <c r="AO24" s="17" t="s">
        <v>98</v>
      </c>
    </row>
    <row r="25" spans="1:41" ht="21" customHeight="1">
      <c r="A25" s="17" t="s">
        <v>190</v>
      </c>
      <c r="B25" s="17" t="s">
        <v>112</v>
      </c>
      <c r="C25" s="17">
        <v>9.3000000000000007</v>
      </c>
      <c r="D25" s="17">
        <v>4.7</v>
      </c>
      <c r="F25" s="17">
        <f t="shared" si="0"/>
        <v>4.7</v>
      </c>
      <c r="G25" s="17">
        <v>1</v>
      </c>
      <c r="I25" s="17">
        <f t="shared" si="1"/>
        <v>1</v>
      </c>
      <c r="P25" s="17">
        <f t="shared" ref="P25:P45" si="4">G25/D25</f>
        <v>0.21276595744680851</v>
      </c>
      <c r="T25" s="17">
        <v>0.05</v>
      </c>
      <c r="V25" s="17">
        <v>0.06</v>
      </c>
      <c r="X25" s="17">
        <v>0.06</v>
      </c>
      <c r="Z25" s="34">
        <f t="shared" ref="Z25:Z72" si="5">AVERAGE(T25:Y25)</f>
        <v>5.6666666666666664E-2</v>
      </c>
    </row>
    <row r="26" spans="1:41" ht="21" customHeight="1">
      <c r="A26" s="17" t="s">
        <v>191</v>
      </c>
      <c r="B26" s="17" t="s">
        <v>112</v>
      </c>
      <c r="C26" s="17">
        <v>9.1</v>
      </c>
      <c r="D26" s="17">
        <v>4.5999999999999996</v>
      </c>
      <c r="F26" s="17">
        <f t="shared" si="0"/>
        <v>4.5999999999999996</v>
      </c>
      <c r="G26" s="17">
        <v>2.2000000000000002</v>
      </c>
      <c r="I26" s="17">
        <f t="shared" si="1"/>
        <v>2.2000000000000002</v>
      </c>
      <c r="J26" s="17">
        <v>10.1</v>
      </c>
      <c r="L26" s="17">
        <f>AVERAGE(J26:K26)</f>
        <v>10.1</v>
      </c>
      <c r="M26" s="17">
        <v>9.6999999999999993</v>
      </c>
      <c r="O26" s="17">
        <f>AVERAGE(M26:N26)</f>
        <v>9.6999999999999993</v>
      </c>
      <c r="P26" s="17">
        <f t="shared" si="4"/>
        <v>0.47826086956521746</v>
      </c>
      <c r="Q26" s="17">
        <f>J26/D26</f>
        <v>2.1956521739130435</v>
      </c>
      <c r="R26" s="17" t="s">
        <v>111</v>
      </c>
      <c r="T26" s="17">
        <v>0.01</v>
      </c>
      <c r="V26" s="17">
        <v>0.03</v>
      </c>
      <c r="X26" s="17">
        <v>0.02</v>
      </c>
      <c r="Z26" s="34">
        <f t="shared" si="5"/>
        <v>0.02</v>
      </c>
      <c r="AB26" s="17">
        <v>4.8</v>
      </c>
      <c r="AD26" s="17">
        <f>AVERAGE(AB26:AC26)</f>
        <v>4.8</v>
      </c>
      <c r="AF26" s="17">
        <v>8.6</v>
      </c>
    </row>
    <row r="27" spans="1:41" ht="21" customHeight="1">
      <c r="A27" s="17" t="s">
        <v>188</v>
      </c>
      <c r="B27" s="17" t="s">
        <v>112</v>
      </c>
      <c r="C27" s="17">
        <v>10.1</v>
      </c>
      <c r="D27" s="17">
        <v>5.4</v>
      </c>
      <c r="F27" s="17">
        <f t="shared" si="0"/>
        <v>5.4</v>
      </c>
      <c r="G27" s="17">
        <v>2.5</v>
      </c>
      <c r="I27" s="17">
        <f t="shared" si="1"/>
        <v>2.5</v>
      </c>
      <c r="P27" s="17">
        <f t="shared" si="4"/>
        <v>0.46296296296296291</v>
      </c>
      <c r="R27" s="17" t="s">
        <v>111</v>
      </c>
      <c r="T27" s="17">
        <v>0.04</v>
      </c>
      <c r="V27" s="17">
        <v>0.03</v>
      </c>
      <c r="X27" s="17">
        <v>0.04</v>
      </c>
      <c r="Z27" s="34">
        <f t="shared" si="5"/>
        <v>3.6666666666666674E-2</v>
      </c>
    </row>
    <row r="28" spans="1:41" ht="21" customHeight="1">
      <c r="A28" s="17" t="s">
        <v>182</v>
      </c>
      <c r="B28" s="17" t="s">
        <v>112</v>
      </c>
      <c r="C28" s="17">
        <v>13.9</v>
      </c>
      <c r="D28" s="17">
        <v>5.7</v>
      </c>
      <c r="F28" s="17">
        <f t="shared" si="0"/>
        <v>5.7</v>
      </c>
      <c r="G28" s="17">
        <v>2.6</v>
      </c>
      <c r="I28" s="17">
        <f t="shared" si="1"/>
        <v>2.6</v>
      </c>
      <c r="P28" s="17">
        <f t="shared" si="4"/>
        <v>0.45614035087719296</v>
      </c>
      <c r="R28" s="17" t="s">
        <v>111</v>
      </c>
      <c r="T28" s="17">
        <v>0.05</v>
      </c>
      <c r="V28" s="17">
        <v>5.1999999999999998E-2</v>
      </c>
      <c r="X28" s="17">
        <v>5.1999999999999998E-2</v>
      </c>
      <c r="Z28" s="34">
        <f t="shared" si="5"/>
        <v>5.1333333333333335E-2</v>
      </c>
      <c r="AB28" s="17">
        <v>11.8</v>
      </c>
      <c r="AD28" s="17">
        <f>AVERAGE(AB28:AC28)</f>
        <v>11.8</v>
      </c>
      <c r="AF28" s="17">
        <v>13.8</v>
      </c>
    </row>
    <row r="29" spans="1:41" ht="21" customHeight="1">
      <c r="A29" s="17" t="s">
        <v>192</v>
      </c>
      <c r="B29" s="17" t="s">
        <v>112</v>
      </c>
      <c r="C29" s="17">
        <v>9.1</v>
      </c>
      <c r="D29" s="17">
        <v>4.9000000000000004</v>
      </c>
      <c r="F29" s="17">
        <f t="shared" si="0"/>
        <v>4.9000000000000004</v>
      </c>
      <c r="G29" s="17">
        <v>2.5</v>
      </c>
      <c r="H29" s="17">
        <v>2.8</v>
      </c>
      <c r="I29" s="17">
        <f t="shared" si="1"/>
        <v>2.65</v>
      </c>
      <c r="K29" s="17">
        <v>8.9</v>
      </c>
      <c r="L29" s="17">
        <f>AVERAGE(J29:K29)</f>
        <v>8.9</v>
      </c>
      <c r="P29" s="17">
        <f t="shared" si="4"/>
        <v>0.51020408163265307</v>
      </c>
      <c r="R29" s="17" t="s">
        <v>111</v>
      </c>
      <c r="T29" s="17">
        <v>0.03</v>
      </c>
      <c r="U29" s="17">
        <v>0.04</v>
      </c>
      <c r="V29" s="17">
        <v>0.02</v>
      </c>
      <c r="W29" s="17">
        <v>0.02</v>
      </c>
      <c r="X29" s="17">
        <v>0.02</v>
      </c>
      <c r="Y29" s="17">
        <v>0.05</v>
      </c>
      <c r="Z29" s="34">
        <f t="shared" si="5"/>
        <v>0.03</v>
      </c>
    </row>
    <row r="30" spans="1:41" ht="21" customHeight="1">
      <c r="A30" s="17" t="s">
        <v>187</v>
      </c>
      <c r="B30" s="17" t="s">
        <v>112</v>
      </c>
      <c r="C30" s="17">
        <v>10.4</v>
      </c>
      <c r="D30" s="17">
        <v>6.4</v>
      </c>
      <c r="E30" s="17">
        <v>6.2</v>
      </c>
      <c r="F30" s="17">
        <f t="shared" si="0"/>
        <v>6.3000000000000007</v>
      </c>
      <c r="G30" s="17">
        <v>3.1</v>
      </c>
      <c r="H30" s="17">
        <v>3.6</v>
      </c>
      <c r="I30" s="17">
        <f t="shared" si="1"/>
        <v>3.35</v>
      </c>
      <c r="J30" s="17">
        <v>10.199999999999999</v>
      </c>
      <c r="K30" s="17">
        <v>9.1</v>
      </c>
      <c r="L30" s="17">
        <f>AVERAGE(J30:K30)</f>
        <v>9.6499999999999986</v>
      </c>
      <c r="M30" s="17">
        <v>10.8</v>
      </c>
      <c r="N30" s="17">
        <v>8.8000000000000007</v>
      </c>
      <c r="O30" s="17">
        <f>AVERAGE(M30:N30)</f>
        <v>9.8000000000000007</v>
      </c>
      <c r="P30" s="17">
        <f t="shared" si="4"/>
        <v>0.484375</v>
      </c>
      <c r="Q30" s="17">
        <f>J30/D30</f>
        <v>1.5937499999999998</v>
      </c>
      <c r="R30" s="17" t="s">
        <v>111</v>
      </c>
      <c r="T30" s="17">
        <v>0.06</v>
      </c>
      <c r="U30" s="17">
        <v>3.7999999999999999E-2</v>
      </c>
      <c r="V30" s="17">
        <v>0.04</v>
      </c>
      <c r="W30" s="17">
        <v>8.5999999999999993E-2</v>
      </c>
      <c r="X30" s="17">
        <v>0.05</v>
      </c>
      <c r="Y30" s="17">
        <v>4.2000000000000003E-2</v>
      </c>
      <c r="Z30" s="34">
        <f t="shared" si="5"/>
        <v>5.2666666666666667E-2</v>
      </c>
      <c r="AB30" s="17">
        <v>7.63</v>
      </c>
      <c r="AD30" s="17">
        <f>AVERAGE(AB30:AC30)</f>
        <v>7.63</v>
      </c>
      <c r="AF30" s="17">
        <v>10.4</v>
      </c>
    </row>
    <row r="31" spans="1:41" ht="21" customHeight="1">
      <c r="A31" s="17" t="s">
        <v>176</v>
      </c>
      <c r="B31" s="17" t="s">
        <v>112</v>
      </c>
      <c r="C31" s="17">
        <v>16.7</v>
      </c>
      <c r="D31" s="17">
        <v>7.2</v>
      </c>
      <c r="F31" s="17">
        <f t="shared" si="0"/>
        <v>7.2</v>
      </c>
      <c r="G31" s="17">
        <v>3.5</v>
      </c>
      <c r="H31" s="17">
        <v>3.8</v>
      </c>
      <c r="I31" s="17">
        <f t="shared" si="1"/>
        <v>3.65</v>
      </c>
      <c r="P31" s="17">
        <f t="shared" si="4"/>
        <v>0.4861111111111111</v>
      </c>
      <c r="R31" s="17" t="s">
        <v>111</v>
      </c>
      <c r="T31" s="17">
        <v>0.15</v>
      </c>
      <c r="U31" s="17">
        <v>0.19600000000000001</v>
      </c>
      <c r="V31" s="17">
        <v>0.13</v>
      </c>
      <c r="W31" s="17">
        <v>0.13200000000000001</v>
      </c>
      <c r="X31" s="17">
        <v>0.15</v>
      </c>
      <c r="Y31" s="17">
        <v>0.97</v>
      </c>
      <c r="Z31" s="34">
        <f t="shared" si="5"/>
        <v>0.28799999999999998</v>
      </c>
    </row>
    <row r="32" spans="1:41" ht="21" customHeight="1">
      <c r="A32" s="17" t="s">
        <v>141</v>
      </c>
      <c r="B32" s="17" t="s">
        <v>112</v>
      </c>
      <c r="C32" s="17">
        <v>28</v>
      </c>
      <c r="D32" s="17">
        <v>7.6</v>
      </c>
      <c r="E32" s="17">
        <v>7.9</v>
      </c>
      <c r="F32" s="17">
        <f t="shared" si="0"/>
        <v>7.75</v>
      </c>
      <c r="G32" s="17">
        <v>3.7</v>
      </c>
      <c r="H32" s="17">
        <v>3.6</v>
      </c>
      <c r="I32" s="17">
        <f t="shared" si="1"/>
        <v>3.6500000000000004</v>
      </c>
      <c r="J32" s="17">
        <v>11.1</v>
      </c>
      <c r="K32" s="17">
        <v>12.5</v>
      </c>
      <c r="L32" s="17">
        <f>AVERAGE(J32:K32)</f>
        <v>11.8</v>
      </c>
      <c r="M32" s="17">
        <v>13</v>
      </c>
      <c r="N32" s="17">
        <v>12.5</v>
      </c>
      <c r="O32" s="17">
        <f>AVERAGE(M32:N32)</f>
        <v>12.75</v>
      </c>
      <c r="P32" s="17">
        <f t="shared" si="4"/>
        <v>0.48684210526315796</v>
      </c>
      <c r="Q32" s="17">
        <f>J32/D32</f>
        <v>1.4605263157894737</v>
      </c>
      <c r="R32" s="17" t="s">
        <v>118</v>
      </c>
      <c r="T32" s="17">
        <v>0.47</v>
      </c>
      <c r="V32" s="17">
        <v>0.45</v>
      </c>
      <c r="X32" s="17">
        <v>0.48</v>
      </c>
      <c r="Z32" s="34">
        <f t="shared" si="5"/>
        <v>0.46666666666666662</v>
      </c>
      <c r="AA32" s="17">
        <v>0.1</v>
      </c>
    </row>
    <row r="33" spans="1:32" ht="21" customHeight="1">
      <c r="A33" s="17" t="s">
        <v>181</v>
      </c>
      <c r="B33" s="17" t="s">
        <v>112</v>
      </c>
      <c r="C33" s="17">
        <v>14.9</v>
      </c>
      <c r="D33" s="17">
        <v>6.5</v>
      </c>
      <c r="F33" s="17">
        <f t="shared" si="0"/>
        <v>6.5</v>
      </c>
      <c r="G33" s="17">
        <v>3.9</v>
      </c>
      <c r="I33" s="17">
        <f t="shared" si="1"/>
        <v>3.9</v>
      </c>
      <c r="P33" s="17">
        <f t="shared" si="4"/>
        <v>0.6</v>
      </c>
      <c r="R33" s="17" t="s">
        <v>111</v>
      </c>
      <c r="T33" s="17">
        <v>0.12</v>
      </c>
      <c r="V33" s="17">
        <v>0.09</v>
      </c>
      <c r="X33" s="17">
        <v>0.11</v>
      </c>
      <c r="Z33" s="34">
        <f t="shared" si="5"/>
        <v>0.10666666666666667</v>
      </c>
      <c r="AB33" s="17">
        <v>11.5</v>
      </c>
      <c r="AD33" s="17">
        <f>AVERAGE(AB33:AC33)</f>
        <v>11.5</v>
      </c>
      <c r="AF33" s="17">
        <v>13</v>
      </c>
    </row>
    <row r="34" spans="1:32" ht="21" customHeight="1">
      <c r="A34" s="17" t="s">
        <v>174</v>
      </c>
      <c r="B34" s="17" t="s">
        <v>112</v>
      </c>
      <c r="C34" s="17">
        <v>17.3</v>
      </c>
      <c r="D34" s="17">
        <v>6.2</v>
      </c>
      <c r="E34" s="17">
        <v>6.6</v>
      </c>
      <c r="F34" s="17">
        <f t="shared" si="0"/>
        <v>6.4</v>
      </c>
      <c r="G34" s="17">
        <v>3.8</v>
      </c>
      <c r="H34" s="17">
        <v>4.5</v>
      </c>
      <c r="I34" s="17">
        <f t="shared" ref="I34:I65" si="6">AVERAGE(G34:H34)</f>
        <v>4.1500000000000004</v>
      </c>
      <c r="J34" s="17">
        <v>14.2</v>
      </c>
      <c r="K34" s="17">
        <v>14.7</v>
      </c>
      <c r="L34" s="17">
        <f>AVERAGE(J34:K34)</f>
        <v>14.45</v>
      </c>
      <c r="M34" s="17">
        <v>14.9</v>
      </c>
      <c r="O34" s="17">
        <f>AVERAGE(M34:N34)</f>
        <v>14.9</v>
      </c>
      <c r="P34" s="17">
        <f t="shared" si="4"/>
        <v>0.61290322580645151</v>
      </c>
      <c r="Q34" s="17">
        <f>J34/D34</f>
        <v>2.290322580645161</v>
      </c>
      <c r="R34" s="17" t="s">
        <v>111</v>
      </c>
      <c r="T34" s="17">
        <v>0.15</v>
      </c>
      <c r="U34" s="17">
        <v>7.1999999999999995E-2</v>
      </c>
      <c r="V34" s="17">
        <v>0.15</v>
      </c>
      <c r="W34" s="17">
        <v>0.12</v>
      </c>
      <c r="X34" s="17">
        <v>0.13</v>
      </c>
      <c r="Y34" s="17">
        <v>0.125</v>
      </c>
      <c r="Z34" s="34">
        <f t="shared" si="5"/>
        <v>0.1245</v>
      </c>
      <c r="AB34" s="17">
        <v>10.8</v>
      </c>
      <c r="AD34" s="17">
        <f>AVERAGE(AB34:AC34)</f>
        <v>10.8</v>
      </c>
      <c r="AF34" s="17">
        <v>17.100000000000001</v>
      </c>
    </row>
    <row r="35" spans="1:32" ht="21" customHeight="1">
      <c r="A35" s="17" t="s">
        <v>140</v>
      </c>
      <c r="B35" s="17" t="s">
        <v>112</v>
      </c>
      <c r="C35" s="17">
        <v>28.4</v>
      </c>
      <c r="D35" s="17">
        <v>9</v>
      </c>
      <c r="E35" s="17">
        <v>9.73</v>
      </c>
      <c r="F35" s="17">
        <f t="shared" si="0"/>
        <v>9.3650000000000002</v>
      </c>
      <c r="G35" s="17">
        <v>4.3</v>
      </c>
      <c r="H35" s="17">
        <v>4.2</v>
      </c>
      <c r="I35" s="17">
        <f t="shared" si="6"/>
        <v>4.25</v>
      </c>
      <c r="J35" s="17">
        <v>11.6</v>
      </c>
      <c r="K35" s="17">
        <v>12.3</v>
      </c>
      <c r="L35" s="17">
        <f>AVERAGE(J35:K35)</f>
        <v>11.95</v>
      </c>
      <c r="M35" s="17">
        <v>14.9</v>
      </c>
      <c r="N35" s="17">
        <v>13</v>
      </c>
      <c r="O35" s="17">
        <f>AVERAGE(M35:N35)</f>
        <v>13.95</v>
      </c>
      <c r="P35" s="17">
        <f t="shared" si="4"/>
        <v>0.47777777777777775</v>
      </c>
      <c r="Q35" s="17">
        <f>J35/D35</f>
        <v>1.2888888888888888</v>
      </c>
      <c r="R35" s="17" t="s">
        <v>118</v>
      </c>
      <c r="T35" s="17">
        <v>0.5</v>
      </c>
      <c r="V35" s="17">
        <v>0.5</v>
      </c>
      <c r="X35" s="17">
        <v>0.5</v>
      </c>
      <c r="Z35" s="34">
        <f t="shared" si="5"/>
        <v>0.5</v>
      </c>
      <c r="AA35" s="17">
        <v>0.2</v>
      </c>
    </row>
    <row r="36" spans="1:32" ht="21" customHeight="1">
      <c r="A36" s="17" t="s">
        <v>183</v>
      </c>
      <c r="B36" s="17" t="s">
        <v>112</v>
      </c>
      <c r="C36" s="17">
        <v>13.4</v>
      </c>
      <c r="D36" s="17">
        <v>8.6999999999999993</v>
      </c>
      <c r="F36" s="17">
        <f t="shared" si="0"/>
        <v>8.6999999999999993</v>
      </c>
      <c r="G36" s="17">
        <v>4.3</v>
      </c>
      <c r="I36" s="17">
        <f t="shared" si="6"/>
        <v>4.3</v>
      </c>
      <c r="P36" s="17">
        <f t="shared" si="4"/>
        <v>0.4942528735632184</v>
      </c>
      <c r="R36" s="17" t="s">
        <v>111</v>
      </c>
      <c r="T36" s="17">
        <v>0.13</v>
      </c>
      <c r="V36" s="17">
        <v>0.16</v>
      </c>
      <c r="X36" s="17">
        <v>0.14000000000000001</v>
      </c>
      <c r="Z36" s="34">
        <f t="shared" si="5"/>
        <v>0.14333333333333334</v>
      </c>
    </row>
    <row r="37" spans="1:32" ht="21" customHeight="1">
      <c r="A37" s="17" t="s">
        <v>128</v>
      </c>
      <c r="B37" s="17" t="s">
        <v>112</v>
      </c>
      <c r="C37" s="17">
        <v>43.9</v>
      </c>
      <c r="D37" s="17">
        <v>10.6</v>
      </c>
      <c r="E37" s="17">
        <v>10.8</v>
      </c>
      <c r="F37" s="17">
        <f t="shared" si="0"/>
        <v>10.7</v>
      </c>
      <c r="G37" s="17">
        <v>4.5999999999999996</v>
      </c>
      <c r="H37" s="17">
        <v>4.7</v>
      </c>
      <c r="I37" s="17">
        <f t="shared" si="6"/>
        <v>4.6500000000000004</v>
      </c>
      <c r="J37" s="17">
        <v>18.899999999999999</v>
      </c>
      <c r="K37" s="17">
        <v>20.399999999999999</v>
      </c>
      <c r="L37" s="17">
        <f>AVERAGE(J37:K37)</f>
        <v>19.649999999999999</v>
      </c>
      <c r="M37" s="17">
        <v>22.4</v>
      </c>
      <c r="N37" s="17">
        <v>19.5</v>
      </c>
      <c r="O37" s="17">
        <f>AVERAGE(M37:N37)</f>
        <v>20.95</v>
      </c>
      <c r="P37" s="17">
        <f t="shared" si="4"/>
        <v>0.43396226415094336</v>
      </c>
      <c r="Q37" s="17">
        <f>J37/D37</f>
        <v>1.7830188679245282</v>
      </c>
      <c r="R37" s="17" t="s">
        <v>118</v>
      </c>
      <c r="T37" s="17">
        <v>1.3</v>
      </c>
      <c r="V37" s="17">
        <v>1.3</v>
      </c>
      <c r="X37" s="17">
        <v>1.4</v>
      </c>
      <c r="Z37" s="34">
        <f t="shared" si="5"/>
        <v>1.3333333333333333</v>
      </c>
      <c r="AA37" s="17">
        <v>0.4</v>
      </c>
      <c r="AB37" s="17" t="s">
        <v>127</v>
      </c>
    </row>
    <row r="38" spans="1:32" ht="21" customHeight="1">
      <c r="A38" s="17" t="s">
        <v>156</v>
      </c>
      <c r="B38" s="17" t="s">
        <v>112</v>
      </c>
      <c r="C38" s="17">
        <v>22.5</v>
      </c>
      <c r="D38" s="17">
        <v>10.6</v>
      </c>
      <c r="E38" s="17">
        <v>10.7</v>
      </c>
      <c r="F38" s="17">
        <f t="shared" si="0"/>
        <v>10.649999999999999</v>
      </c>
      <c r="G38" s="17">
        <v>4.8</v>
      </c>
      <c r="H38" s="17">
        <v>4.5999999999999996</v>
      </c>
      <c r="I38" s="17">
        <f t="shared" si="6"/>
        <v>4.6999999999999993</v>
      </c>
      <c r="J38" s="17">
        <v>20.7</v>
      </c>
      <c r="K38" s="17">
        <v>21.6</v>
      </c>
      <c r="L38" s="17">
        <f>AVERAGE(J38:K38)</f>
        <v>21.15</v>
      </c>
      <c r="M38" s="17">
        <v>22.6</v>
      </c>
      <c r="O38" s="17">
        <f>AVERAGE(M38:N38)</f>
        <v>22.6</v>
      </c>
      <c r="P38" s="17">
        <f t="shared" si="4"/>
        <v>0.45283018867924529</v>
      </c>
      <c r="Q38" s="17">
        <f>J38/D38</f>
        <v>1.9528301886792452</v>
      </c>
      <c r="R38" s="17" t="s">
        <v>111</v>
      </c>
      <c r="T38" s="17">
        <v>0.49</v>
      </c>
      <c r="U38" s="17">
        <v>0.35099999999999998</v>
      </c>
      <c r="V38" s="17">
        <v>0.43</v>
      </c>
      <c r="W38" s="17">
        <v>0.35199999999999998</v>
      </c>
      <c r="X38" s="17">
        <v>0.45</v>
      </c>
      <c r="Y38" s="17">
        <v>0.38</v>
      </c>
      <c r="Z38" s="34">
        <f t="shared" si="5"/>
        <v>0.40883333333333333</v>
      </c>
    </row>
    <row r="39" spans="1:32" ht="21" customHeight="1">
      <c r="A39" s="17" t="s">
        <v>171</v>
      </c>
      <c r="B39" s="17" t="s">
        <v>112</v>
      </c>
      <c r="C39" s="17">
        <v>18.5</v>
      </c>
      <c r="D39" s="17">
        <v>9.6999999999999993</v>
      </c>
      <c r="F39" s="17">
        <f t="shared" si="0"/>
        <v>9.6999999999999993</v>
      </c>
      <c r="G39" s="17">
        <v>4.8</v>
      </c>
      <c r="I39" s="17">
        <f t="shared" si="6"/>
        <v>4.8</v>
      </c>
      <c r="J39" s="17">
        <v>18.2</v>
      </c>
      <c r="L39" s="17">
        <f>AVERAGE(J39:K39)</f>
        <v>18.2</v>
      </c>
      <c r="M39" s="17">
        <v>18.899999999999999</v>
      </c>
      <c r="O39" s="17">
        <f>AVERAGE(M39:N39)</f>
        <v>18.899999999999999</v>
      </c>
      <c r="P39" s="17">
        <f t="shared" si="4"/>
        <v>0.49484536082474229</v>
      </c>
      <c r="Q39" s="17">
        <f>J39/D39</f>
        <v>1.8762886597938144</v>
      </c>
      <c r="R39" s="17" t="s">
        <v>111</v>
      </c>
      <c r="T39" s="17">
        <v>0.19</v>
      </c>
      <c r="V39" s="17">
        <v>0.2</v>
      </c>
      <c r="X39" s="17">
        <v>0.17</v>
      </c>
      <c r="Z39" s="34">
        <f t="shared" si="5"/>
        <v>0.18666666666666668</v>
      </c>
      <c r="AB39" s="17">
        <v>18.5</v>
      </c>
      <c r="AD39" s="17">
        <f>AVERAGE(AB39:AC39)</f>
        <v>18.5</v>
      </c>
    </row>
    <row r="40" spans="1:32" ht="21" customHeight="1">
      <c r="A40" s="17" t="s">
        <v>160</v>
      </c>
      <c r="B40" s="17" t="s">
        <v>112</v>
      </c>
      <c r="C40" s="17">
        <v>21.8</v>
      </c>
      <c r="D40" s="17">
        <v>11</v>
      </c>
      <c r="F40" s="17">
        <f t="shared" si="0"/>
        <v>11</v>
      </c>
      <c r="G40" s="17">
        <v>4.8</v>
      </c>
      <c r="I40" s="17">
        <f t="shared" si="6"/>
        <v>4.8</v>
      </c>
      <c r="J40" s="17">
        <v>21.8</v>
      </c>
      <c r="L40" s="17">
        <f>AVERAGE(J40:K40)</f>
        <v>21.8</v>
      </c>
      <c r="M40" s="17">
        <v>23</v>
      </c>
      <c r="O40" s="17">
        <f>AVERAGE(M40:N40)</f>
        <v>23</v>
      </c>
      <c r="P40" s="17">
        <f t="shared" si="4"/>
        <v>0.43636363636363634</v>
      </c>
      <c r="Q40" s="17">
        <f>J40/D40</f>
        <v>1.9818181818181819</v>
      </c>
      <c r="R40" s="17" t="s">
        <v>111</v>
      </c>
      <c r="T40" s="17">
        <v>0.37</v>
      </c>
      <c r="V40" s="17">
        <v>0.35</v>
      </c>
      <c r="X40" s="17">
        <v>0.33</v>
      </c>
      <c r="Z40" s="34">
        <f t="shared" si="5"/>
        <v>0.35000000000000003</v>
      </c>
    </row>
    <row r="41" spans="1:32" ht="21" customHeight="1">
      <c r="A41" s="17" t="s">
        <v>178</v>
      </c>
      <c r="B41" s="17" t="s">
        <v>112</v>
      </c>
      <c r="C41" s="17">
        <v>16.3</v>
      </c>
      <c r="D41" s="17">
        <v>8.5</v>
      </c>
      <c r="F41" s="17">
        <f t="shared" si="0"/>
        <v>8.5</v>
      </c>
      <c r="G41" s="17">
        <v>4.9000000000000004</v>
      </c>
      <c r="I41" s="17">
        <f t="shared" si="6"/>
        <v>4.9000000000000004</v>
      </c>
      <c r="P41" s="17">
        <f t="shared" si="4"/>
        <v>0.57647058823529418</v>
      </c>
      <c r="R41" s="17" t="s">
        <v>111</v>
      </c>
      <c r="T41" s="17">
        <v>0.19</v>
      </c>
      <c r="V41" s="17">
        <v>0.19</v>
      </c>
      <c r="X41" s="17">
        <v>0.2</v>
      </c>
      <c r="Z41" s="34">
        <f t="shared" si="5"/>
        <v>0.19333333333333336</v>
      </c>
    </row>
    <row r="42" spans="1:32" ht="21" customHeight="1">
      <c r="A42" s="17" t="s">
        <v>162</v>
      </c>
      <c r="B42" s="17" t="s">
        <v>112</v>
      </c>
      <c r="C42" s="17">
        <v>21.5</v>
      </c>
      <c r="D42" s="17">
        <v>8.6999999999999993</v>
      </c>
      <c r="F42" s="17">
        <f t="shared" si="0"/>
        <v>8.6999999999999993</v>
      </c>
      <c r="G42" s="17">
        <v>4.9000000000000004</v>
      </c>
      <c r="H42" s="17">
        <v>5.2</v>
      </c>
      <c r="I42" s="17">
        <f t="shared" si="6"/>
        <v>5.0500000000000007</v>
      </c>
      <c r="J42" s="17">
        <v>21.5</v>
      </c>
      <c r="K42" s="17">
        <v>20</v>
      </c>
      <c r="L42" s="17">
        <f>AVERAGE(J42:K42)</f>
        <v>20.75</v>
      </c>
      <c r="M42" s="17">
        <v>22.1</v>
      </c>
      <c r="N42" s="17">
        <v>20.5</v>
      </c>
      <c r="O42" s="17">
        <f>AVERAGE(M42:N42)</f>
        <v>21.3</v>
      </c>
      <c r="P42" s="17">
        <f t="shared" si="4"/>
        <v>0.56321839080459779</v>
      </c>
      <c r="Q42" s="17">
        <f>J42/D42</f>
        <v>2.4712643678160924</v>
      </c>
      <c r="R42" s="17" t="s">
        <v>111</v>
      </c>
      <c r="T42" s="17">
        <v>0.33</v>
      </c>
      <c r="V42" s="17">
        <v>0.32</v>
      </c>
      <c r="X42" s="17">
        <v>0.32</v>
      </c>
      <c r="Z42" s="34">
        <f t="shared" si="5"/>
        <v>0.32333333333333331</v>
      </c>
    </row>
    <row r="43" spans="1:32" ht="21" customHeight="1">
      <c r="A43" s="17" t="s">
        <v>179</v>
      </c>
      <c r="B43" s="17" t="s">
        <v>112</v>
      </c>
      <c r="C43" s="17">
        <v>16</v>
      </c>
      <c r="D43" s="17">
        <v>10.9</v>
      </c>
      <c r="F43" s="17">
        <f t="shared" si="0"/>
        <v>10.9</v>
      </c>
      <c r="G43" s="17">
        <v>5.0999999999999996</v>
      </c>
      <c r="I43" s="17">
        <f t="shared" si="6"/>
        <v>5.0999999999999996</v>
      </c>
      <c r="P43" s="17">
        <f t="shared" si="4"/>
        <v>0.4678899082568807</v>
      </c>
      <c r="R43" s="17" t="s">
        <v>111</v>
      </c>
      <c r="T43" s="17">
        <v>0.31</v>
      </c>
      <c r="V43" s="17">
        <v>0.32</v>
      </c>
      <c r="X43" s="17">
        <v>0.32</v>
      </c>
      <c r="Z43" s="34">
        <f t="shared" si="5"/>
        <v>0.31666666666666665</v>
      </c>
    </row>
    <row r="44" spans="1:32" ht="21" customHeight="1">
      <c r="A44" s="17" t="s">
        <v>180</v>
      </c>
      <c r="B44" s="17" t="s">
        <v>112</v>
      </c>
      <c r="C44" s="17">
        <v>16</v>
      </c>
      <c r="D44" s="17">
        <v>10.6</v>
      </c>
      <c r="F44" s="17">
        <f t="shared" si="0"/>
        <v>10.6</v>
      </c>
      <c r="G44" s="17">
        <v>5.4</v>
      </c>
      <c r="I44" s="17">
        <f t="shared" si="6"/>
        <v>5.4</v>
      </c>
      <c r="P44" s="17">
        <f t="shared" si="4"/>
        <v>0.50943396226415094</v>
      </c>
      <c r="R44" s="17" t="s">
        <v>111</v>
      </c>
      <c r="T44" s="17">
        <v>0.28999999999999998</v>
      </c>
      <c r="V44" s="17">
        <v>0.28000000000000003</v>
      </c>
      <c r="X44" s="17">
        <v>0.3</v>
      </c>
      <c r="Z44" s="34">
        <f t="shared" si="5"/>
        <v>0.29000000000000004</v>
      </c>
      <c r="AB44" s="17">
        <v>19.2</v>
      </c>
      <c r="AD44" s="17">
        <f>AVERAGE(AB44:AC44)</f>
        <v>19.2</v>
      </c>
      <c r="AF44" s="17">
        <v>24.4</v>
      </c>
    </row>
    <row r="45" spans="1:32" ht="21" customHeight="1">
      <c r="A45" s="17" t="s">
        <v>175</v>
      </c>
      <c r="B45" s="17" t="s">
        <v>112</v>
      </c>
      <c r="C45" s="17">
        <v>17</v>
      </c>
      <c r="D45" s="17">
        <v>9.1999999999999993</v>
      </c>
      <c r="F45" s="17">
        <f t="shared" si="0"/>
        <v>9.1999999999999993</v>
      </c>
      <c r="G45" s="17">
        <v>5.0999999999999996</v>
      </c>
      <c r="H45" s="17">
        <v>5.7</v>
      </c>
      <c r="I45" s="17">
        <f t="shared" si="6"/>
        <v>5.4</v>
      </c>
      <c r="P45" s="17">
        <f t="shared" si="4"/>
        <v>0.55434782608695654</v>
      </c>
      <c r="R45" s="17" t="s">
        <v>111</v>
      </c>
      <c r="T45" s="17">
        <v>0.23</v>
      </c>
      <c r="U45" s="17">
        <v>0.221</v>
      </c>
      <c r="V45" s="17">
        <v>0.27</v>
      </c>
      <c r="W45" s="17">
        <v>0.22900000000000001</v>
      </c>
      <c r="X45" s="17">
        <v>0.27</v>
      </c>
      <c r="Y45" s="17">
        <v>0.22500000000000001</v>
      </c>
      <c r="Z45" s="34">
        <f t="shared" si="5"/>
        <v>0.24083333333333337</v>
      </c>
    </row>
    <row r="46" spans="1:32" ht="21" customHeight="1">
      <c r="A46" s="17" t="s">
        <v>167</v>
      </c>
      <c r="B46" s="17" t="s">
        <v>112</v>
      </c>
      <c r="C46" s="17">
        <v>19.2</v>
      </c>
      <c r="G46" s="17">
        <v>5.5</v>
      </c>
      <c r="I46" s="17">
        <f t="shared" si="6"/>
        <v>5.5</v>
      </c>
      <c r="R46" s="17" t="s">
        <v>111</v>
      </c>
      <c r="T46" s="17">
        <v>0.37</v>
      </c>
      <c r="V46" s="17">
        <v>0.4</v>
      </c>
      <c r="X46" s="17">
        <v>0.36</v>
      </c>
      <c r="Z46" s="34">
        <f t="shared" si="5"/>
        <v>0.37666666666666665</v>
      </c>
    </row>
    <row r="47" spans="1:32" ht="21" customHeight="1">
      <c r="A47" s="17" t="s">
        <v>173</v>
      </c>
      <c r="B47" s="17" t="s">
        <v>112</v>
      </c>
      <c r="C47" s="17">
        <v>17.5</v>
      </c>
      <c r="D47" s="17">
        <v>13.2</v>
      </c>
      <c r="F47" s="17">
        <f t="shared" ref="F47:F60" si="7">AVERAGE(D47:E47)</f>
        <v>13.2</v>
      </c>
      <c r="G47" s="17">
        <v>5.6</v>
      </c>
      <c r="I47" s="17">
        <f t="shared" si="6"/>
        <v>5.6</v>
      </c>
      <c r="J47" s="17">
        <v>17.399999999999999</v>
      </c>
      <c r="L47" s="17">
        <f>AVERAGE(J47:K47)</f>
        <v>17.399999999999999</v>
      </c>
      <c r="M47" s="17">
        <v>17.600000000000001</v>
      </c>
      <c r="O47" s="17">
        <f>AVERAGE(M47:N47)</f>
        <v>17.600000000000001</v>
      </c>
      <c r="P47" s="17">
        <f>G47/D47</f>
        <v>0.42424242424242425</v>
      </c>
      <c r="Q47" s="17">
        <f>J47/D47</f>
        <v>1.3181818181818181</v>
      </c>
      <c r="R47" s="17" t="s">
        <v>111</v>
      </c>
      <c r="T47" s="17">
        <v>0.32</v>
      </c>
      <c r="V47" s="17">
        <v>0.34</v>
      </c>
      <c r="X47" s="17">
        <v>0.32</v>
      </c>
      <c r="Z47" s="34">
        <f t="shared" si="5"/>
        <v>0.32666666666666666</v>
      </c>
    </row>
    <row r="48" spans="1:32" ht="21" customHeight="1">
      <c r="A48" s="17" t="s">
        <v>116</v>
      </c>
      <c r="B48" s="17" t="s">
        <v>112</v>
      </c>
      <c r="E48" s="17">
        <v>12.3</v>
      </c>
      <c r="F48" s="17">
        <f t="shared" si="7"/>
        <v>12.3</v>
      </c>
      <c r="H48" s="17">
        <v>5.6</v>
      </c>
      <c r="I48" s="17">
        <f t="shared" si="6"/>
        <v>5.6</v>
      </c>
      <c r="K48" s="17">
        <v>14.5</v>
      </c>
      <c r="L48" s="17">
        <f>AVERAGE(J48:K48)</f>
        <v>14.5</v>
      </c>
      <c r="N48" s="17">
        <v>16.600000000000001</v>
      </c>
      <c r="O48" s="17">
        <f>AVERAGE(M48:N48)</f>
        <v>16.600000000000001</v>
      </c>
      <c r="R48" s="17" t="s">
        <v>111</v>
      </c>
      <c r="T48" s="17">
        <v>0.43</v>
      </c>
      <c r="U48" s="17">
        <v>0.42399999999999999</v>
      </c>
      <c r="V48" s="17">
        <v>0.45</v>
      </c>
      <c r="W48" s="17">
        <v>0.434</v>
      </c>
      <c r="X48" s="17">
        <v>0.45</v>
      </c>
      <c r="Y48" s="17">
        <v>0.45200000000000001</v>
      </c>
      <c r="Z48" s="34">
        <f t="shared" si="5"/>
        <v>0.44</v>
      </c>
    </row>
    <row r="49" spans="1:32" ht="21" customHeight="1">
      <c r="A49" s="17" t="s">
        <v>164</v>
      </c>
      <c r="B49" s="17" t="s">
        <v>112</v>
      </c>
      <c r="C49" s="17">
        <v>20.6</v>
      </c>
      <c r="D49" s="17">
        <v>13.6</v>
      </c>
      <c r="F49" s="17">
        <f t="shared" si="7"/>
        <v>13.6</v>
      </c>
      <c r="G49" s="17">
        <v>5.8</v>
      </c>
      <c r="I49" s="17">
        <f t="shared" si="6"/>
        <v>5.8</v>
      </c>
      <c r="P49" s="17">
        <f t="shared" ref="P49:P61" si="8">G49/D49</f>
        <v>0.4264705882352941</v>
      </c>
      <c r="R49" s="17" t="s">
        <v>111</v>
      </c>
      <c r="T49" s="17">
        <v>0.56000000000000005</v>
      </c>
      <c r="V49" s="17">
        <v>0.55000000000000004</v>
      </c>
      <c r="X49" s="17">
        <v>0.53</v>
      </c>
      <c r="Z49" s="34">
        <f t="shared" si="5"/>
        <v>0.54666666666666675</v>
      </c>
    </row>
    <row r="50" spans="1:32" ht="21" customHeight="1">
      <c r="A50" s="17" t="s">
        <v>159</v>
      </c>
      <c r="B50" s="17" t="s">
        <v>112</v>
      </c>
      <c r="C50" s="17">
        <v>21.8</v>
      </c>
      <c r="D50" s="17">
        <v>12.9</v>
      </c>
      <c r="F50" s="17">
        <f t="shared" si="7"/>
        <v>12.9</v>
      </c>
      <c r="G50" s="17">
        <v>6</v>
      </c>
      <c r="I50" s="17">
        <f t="shared" si="6"/>
        <v>6</v>
      </c>
      <c r="J50" s="17">
        <v>21.8</v>
      </c>
      <c r="L50" s="17">
        <f t="shared" ref="L50:L56" si="9">AVERAGE(J50:K50)</f>
        <v>21.8</v>
      </c>
      <c r="M50" s="17">
        <v>21.7</v>
      </c>
      <c r="O50" s="17">
        <f t="shared" ref="O50:O56" si="10">AVERAGE(M50:N50)</f>
        <v>21.7</v>
      </c>
      <c r="P50" s="17">
        <f t="shared" si="8"/>
        <v>0.46511627906976744</v>
      </c>
      <c r="Q50" s="17">
        <f t="shared" ref="Q50:Q56" si="11">J50/D50</f>
        <v>1.6899224806201552</v>
      </c>
      <c r="R50" s="17" t="s">
        <v>111</v>
      </c>
      <c r="T50" s="17">
        <v>0.59</v>
      </c>
      <c r="V50" s="17">
        <v>0.59</v>
      </c>
      <c r="X50" s="17">
        <v>0.6</v>
      </c>
      <c r="Z50" s="34">
        <f t="shared" si="5"/>
        <v>0.59333333333333327</v>
      </c>
    </row>
    <row r="51" spans="1:32" ht="21" customHeight="1">
      <c r="A51" s="17" t="s">
        <v>126</v>
      </c>
      <c r="B51" s="17" t="s">
        <v>112</v>
      </c>
      <c r="C51" s="17">
        <v>46.1</v>
      </c>
      <c r="D51" s="17">
        <v>11.4</v>
      </c>
      <c r="E51" s="17">
        <v>11.2</v>
      </c>
      <c r="F51" s="17">
        <f t="shared" si="7"/>
        <v>11.3</v>
      </c>
      <c r="G51" s="17">
        <v>6.5</v>
      </c>
      <c r="H51" s="17">
        <v>5.9</v>
      </c>
      <c r="I51" s="17">
        <f t="shared" si="6"/>
        <v>6.2</v>
      </c>
      <c r="J51" s="17">
        <v>21.2</v>
      </c>
      <c r="K51" s="17">
        <v>22.4</v>
      </c>
      <c r="L51" s="17">
        <f t="shared" si="9"/>
        <v>21.799999999999997</v>
      </c>
      <c r="M51" s="17">
        <v>23.9</v>
      </c>
      <c r="N51" s="17">
        <v>21.6</v>
      </c>
      <c r="O51" s="17">
        <f t="shared" si="10"/>
        <v>22.75</v>
      </c>
      <c r="P51" s="17">
        <f t="shared" si="8"/>
        <v>0.57017543859649122</v>
      </c>
      <c r="Q51" s="17">
        <f t="shared" si="11"/>
        <v>1.8596491228070173</v>
      </c>
      <c r="R51" s="17" t="s">
        <v>118</v>
      </c>
      <c r="T51" s="17">
        <v>1.8</v>
      </c>
      <c r="V51" s="17">
        <v>1.8</v>
      </c>
      <c r="X51" s="17">
        <v>1.9</v>
      </c>
      <c r="Z51" s="34">
        <f t="shared" si="5"/>
        <v>1.8333333333333333</v>
      </c>
      <c r="AA51" s="17">
        <v>0.5</v>
      </c>
      <c r="AB51" s="17">
        <v>13.5</v>
      </c>
      <c r="AD51" s="17">
        <f>AVERAGE(AB51:AC51)</f>
        <v>13.5</v>
      </c>
      <c r="AF51" s="17">
        <v>22.1</v>
      </c>
    </row>
    <row r="52" spans="1:32" ht="21" customHeight="1">
      <c r="A52" s="17" t="s">
        <v>120</v>
      </c>
      <c r="B52" s="17" t="s">
        <v>112</v>
      </c>
      <c r="C52" s="17">
        <v>57.7</v>
      </c>
      <c r="D52" s="17">
        <v>14.3</v>
      </c>
      <c r="E52" s="17">
        <v>12.8</v>
      </c>
      <c r="F52" s="17">
        <f t="shared" si="7"/>
        <v>13.55</v>
      </c>
      <c r="G52" s="17">
        <v>7.7</v>
      </c>
      <c r="H52" s="17">
        <v>4.8</v>
      </c>
      <c r="I52" s="17">
        <f t="shared" si="6"/>
        <v>6.25</v>
      </c>
      <c r="J52" s="17">
        <v>29.5</v>
      </c>
      <c r="K52" s="17">
        <v>32.9</v>
      </c>
      <c r="L52" s="17">
        <f t="shared" si="9"/>
        <v>31.2</v>
      </c>
      <c r="M52" s="17">
        <v>30</v>
      </c>
      <c r="N52" s="17">
        <v>36.9</v>
      </c>
      <c r="O52" s="17">
        <f t="shared" si="10"/>
        <v>33.450000000000003</v>
      </c>
      <c r="P52" s="17">
        <f t="shared" si="8"/>
        <v>0.53846153846153844</v>
      </c>
      <c r="Q52" s="17">
        <f t="shared" si="11"/>
        <v>2.0629370629370629</v>
      </c>
      <c r="R52" s="17" t="s">
        <v>118</v>
      </c>
      <c r="T52" s="17">
        <v>2.6</v>
      </c>
      <c r="V52" s="17">
        <v>2.5</v>
      </c>
      <c r="X52" s="17">
        <v>2.6</v>
      </c>
      <c r="Z52" s="34">
        <f t="shared" si="5"/>
        <v>2.5666666666666664</v>
      </c>
      <c r="AA52" s="17">
        <v>1</v>
      </c>
    </row>
    <row r="53" spans="1:32" ht="21" customHeight="1">
      <c r="A53" s="17" t="s">
        <v>145</v>
      </c>
      <c r="B53" s="17" t="s">
        <v>112</v>
      </c>
      <c r="C53" s="17">
        <v>26.3</v>
      </c>
      <c r="D53" s="17">
        <v>12.1</v>
      </c>
      <c r="E53" s="17" t="s">
        <v>1</v>
      </c>
      <c r="F53" s="17">
        <f t="shared" si="7"/>
        <v>12.1</v>
      </c>
      <c r="G53" s="17">
        <v>6.4</v>
      </c>
      <c r="H53" s="17">
        <v>6.6</v>
      </c>
      <c r="I53" s="17">
        <f t="shared" si="6"/>
        <v>6.5</v>
      </c>
      <c r="J53" s="17">
        <v>25.9</v>
      </c>
      <c r="K53" s="17">
        <v>24.7</v>
      </c>
      <c r="L53" s="17">
        <f t="shared" si="9"/>
        <v>25.299999999999997</v>
      </c>
      <c r="M53" s="17">
        <v>25</v>
      </c>
      <c r="N53" s="17">
        <v>24.1</v>
      </c>
      <c r="O53" s="17">
        <f t="shared" si="10"/>
        <v>24.55</v>
      </c>
      <c r="P53" s="17">
        <f t="shared" si="8"/>
        <v>0.52892561983471076</v>
      </c>
      <c r="Q53" s="17">
        <f t="shared" si="11"/>
        <v>2.1404958677685948</v>
      </c>
      <c r="R53" s="17" t="s">
        <v>111</v>
      </c>
      <c r="T53" s="17">
        <v>0.6</v>
      </c>
      <c r="V53" s="17">
        <v>0.6</v>
      </c>
      <c r="X53" s="17">
        <v>0.6</v>
      </c>
      <c r="Z53" s="34">
        <f t="shared" si="5"/>
        <v>0.6</v>
      </c>
    </row>
    <row r="54" spans="1:32" ht="21" customHeight="1">
      <c r="A54" s="17" t="s">
        <v>131</v>
      </c>
      <c r="B54" s="17" t="s">
        <v>112</v>
      </c>
      <c r="C54" s="17">
        <v>41.1</v>
      </c>
      <c r="D54" s="17">
        <v>14.8</v>
      </c>
      <c r="E54" s="17">
        <v>15.3</v>
      </c>
      <c r="F54" s="17">
        <f t="shared" si="7"/>
        <v>15.05</v>
      </c>
      <c r="G54" s="17">
        <v>6.9</v>
      </c>
      <c r="H54" s="17">
        <v>6.2</v>
      </c>
      <c r="I54" s="17">
        <f t="shared" si="6"/>
        <v>6.5500000000000007</v>
      </c>
      <c r="J54" s="17">
        <v>26.7</v>
      </c>
      <c r="K54" s="17">
        <v>22.2</v>
      </c>
      <c r="L54" s="17">
        <f t="shared" si="9"/>
        <v>24.45</v>
      </c>
      <c r="M54" s="17">
        <v>25.2</v>
      </c>
      <c r="N54" s="17">
        <v>23.6</v>
      </c>
      <c r="O54" s="17">
        <f t="shared" si="10"/>
        <v>24.4</v>
      </c>
      <c r="P54" s="17">
        <f t="shared" si="8"/>
        <v>0.46621621621621623</v>
      </c>
      <c r="Q54" s="17">
        <f t="shared" si="11"/>
        <v>1.8040540540540539</v>
      </c>
      <c r="R54" s="17" t="s">
        <v>118</v>
      </c>
      <c r="T54" s="17">
        <v>2.5</v>
      </c>
      <c r="V54" s="17">
        <v>2.5</v>
      </c>
      <c r="X54" s="17">
        <v>2.6</v>
      </c>
      <c r="Z54" s="34">
        <f t="shared" si="5"/>
        <v>2.5333333333333332</v>
      </c>
      <c r="AB54" s="17">
        <v>8.25</v>
      </c>
      <c r="AD54" s="17">
        <f>AVERAGE(AB54:AC54)</f>
        <v>8.25</v>
      </c>
      <c r="AF54" s="17">
        <v>41.6</v>
      </c>
    </row>
    <row r="55" spans="1:32" ht="21" customHeight="1">
      <c r="A55" s="17" t="s">
        <v>123</v>
      </c>
      <c r="B55" s="17" t="s">
        <v>112</v>
      </c>
      <c r="C55" s="17">
        <v>49.6</v>
      </c>
      <c r="D55" s="17">
        <v>12.9</v>
      </c>
      <c r="E55" s="17">
        <v>12.6</v>
      </c>
      <c r="F55" s="17">
        <f t="shared" si="7"/>
        <v>12.75</v>
      </c>
      <c r="G55" s="17">
        <v>6.9</v>
      </c>
      <c r="H55" s="17">
        <v>6.2</v>
      </c>
      <c r="I55" s="17">
        <f t="shared" si="6"/>
        <v>6.5500000000000007</v>
      </c>
      <c r="J55" s="17">
        <v>25.7</v>
      </c>
      <c r="K55" s="17">
        <v>25.1</v>
      </c>
      <c r="L55" s="17">
        <f t="shared" si="9"/>
        <v>25.4</v>
      </c>
      <c r="M55" s="17">
        <v>27.7</v>
      </c>
      <c r="N55" s="17">
        <v>24.7</v>
      </c>
      <c r="O55" s="17">
        <f t="shared" si="10"/>
        <v>26.2</v>
      </c>
      <c r="P55" s="17">
        <f t="shared" si="8"/>
        <v>0.53488372093023262</v>
      </c>
      <c r="Q55" s="17">
        <f t="shared" si="11"/>
        <v>1.9922480620155039</v>
      </c>
      <c r="R55" s="17" t="s">
        <v>118</v>
      </c>
      <c r="T55" s="17">
        <v>2.2000000000000002</v>
      </c>
      <c r="V55" s="17">
        <v>2.2999999999999998</v>
      </c>
      <c r="X55" s="17">
        <v>2.2999999999999998</v>
      </c>
      <c r="Z55" s="34">
        <f t="shared" si="5"/>
        <v>2.2666666666666666</v>
      </c>
      <c r="AA55" s="17">
        <v>0.7</v>
      </c>
      <c r="AB55" s="17">
        <v>9.6999999999999993</v>
      </c>
      <c r="AD55" s="17">
        <f>AVERAGE(AB55:AC55)</f>
        <v>9.6999999999999993</v>
      </c>
      <c r="AF55" s="17">
        <v>50.1</v>
      </c>
    </row>
    <row r="56" spans="1:32" ht="21" customHeight="1">
      <c r="A56" s="17" t="s">
        <v>139</v>
      </c>
      <c r="B56" s="17" t="s">
        <v>112</v>
      </c>
      <c r="C56" s="17">
        <v>28.9</v>
      </c>
      <c r="D56" s="17">
        <v>13.5</v>
      </c>
      <c r="F56" s="17">
        <f t="shared" si="7"/>
        <v>13.5</v>
      </c>
      <c r="G56" s="17">
        <v>6.2</v>
      </c>
      <c r="H56" s="17">
        <v>7.1</v>
      </c>
      <c r="I56" s="17">
        <f t="shared" si="6"/>
        <v>6.65</v>
      </c>
      <c r="J56" s="17">
        <v>23.7</v>
      </c>
      <c r="K56" s="17">
        <v>25.2</v>
      </c>
      <c r="L56" s="17">
        <f t="shared" si="9"/>
        <v>24.45</v>
      </c>
      <c r="M56" s="17">
        <v>29</v>
      </c>
      <c r="N56" s="17">
        <v>21.6</v>
      </c>
      <c r="O56" s="17">
        <f t="shared" si="10"/>
        <v>25.3</v>
      </c>
      <c r="P56" s="17">
        <f t="shared" si="8"/>
        <v>0.45925925925925926</v>
      </c>
      <c r="Q56" s="17">
        <f t="shared" si="11"/>
        <v>1.7555555555555555</v>
      </c>
      <c r="R56" s="17" t="s">
        <v>111</v>
      </c>
      <c r="T56" s="17">
        <v>0.93</v>
      </c>
      <c r="V56" s="17">
        <v>0.91</v>
      </c>
      <c r="X56" s="17">
        <v>0.91</v>
      </c>
      <c r="Z56" s="34">
        <f t="shared" si="5"/>
        <v>0.91666666666666663</v>
      </c>
      <c r="AB56" s="17">
        <v>17.3</v>
      </c>
      <c r="AD56" s="17">
        <f>AVERAGE(AB56:AC56)</f>
        <v>17.3</v>
      </c>
      <c r="AF56" s="17">
        <v>26.2</v>
      </c>
    </row>
    <row r="57" spans="1:32" ht="21" customHeight="1">
      <c r="A57" s="17" t="s">
        <v>172</v>
      </c>
      <c r="B57" s="17" t="s">
        <v>112</v>
      </c>
      <c r="C57" s="17">
        <v>17.5</v>
      </c>
      <c r="D57" s="17">
        <v>13.5</v>
      </c>
      <c r="F57" s="17">
        <f t="shared" si="7"/>
        <v>13.5</v>
      </c>
      <c r="G57" s="17">
        <v>6.7</v>
      </c>
      <c r="I57" s="17">
        <f t="shared" si="6"/>
        <v>6.7</v>
      </c>
      <c r="P57" s="17">
        <f t="shared" si="8"/>
        <v>0.49629629629629629</v>
      </c>
      <c r="R57" s="17" t="s">
        <v>111</v>
      </c>
      <c r="T57" s="17">
        <v>0.54</v>
      </c>
      <c r="V57" s="17">
        <v>0.53</v>
      </c>
      <c r="X57" s="17">
        <v>0.54</v>
      </c>
      <c r="Z57" s="34">
        <f t="shared" si="5"/>
        <v>0.53666666666666674</v>
      </c>
    </row>
    <row r="58" spans="1:32" ht="21" customHeight="1">
      <c r="A58" s="17" t="s">
        <v>151</v>
      </c>
      <c r="B58" s="17" t="s">
        <v>112</v>
      </c>
      <c r="C58" s="17">
        <v>25</v>
      </c>
      <c r="D58" s="17">
        <v>16</v>
      </c>
      <c r="F58" s="17">
        <f t="shared" si="7"/>
        <v>16</v>
      </c>
      <c r="G58" s="17">
        <v>6.7</v>
      </c>
      <c r="I58" s="17">
        <f t="shared" si="6"/>
        <v>6.7</v>
      </c>
      <c r="P58" s="17">
        <f t="shared" si="8"/>
        <v>0.41875000000000001</v>
      </c>
      <c r="R58" s="17" t="s">
        <v>111</v>
      </c>
      <c r="T58" s="17">
        <v>0.7</v>
      </c>
      <c r="V58" s="17">
        <v>0.8</v>
      </c>
      <c r="X58" s="17">
        <v>0.9</v>
      </c>
      <c r="Z58" s="34">
        <f t="shared" si="5"/>
        <v>0.79999999999999993</v>
      </c>
    </row>
    <row r="59" spans="1:32" ht="21" customHeight="1">
      <c r="A59" s="17" t="s">
        <v>121</v>
      </c>
      <c r="B59" s="17" t="s">
        <v>112</v>
      </c>
      <c r="C59" s="17">
        <v>52.14</v>
      </c>
      <c r="D59" s="17">
        <v>12.1</v>
      </c>
      <c r="E59" s="17">
        <v>12.2</v>
      </c>
      <c r="F59" s="17">
        <f t="shared" si="7"/>
        <v>12.149999999999999</v>
      </c>
      <c r="G59" s="17">
        <v>6.9</v>
      </c>
      <c r="H59" s="17">
        <v>6.5</v>
      </c>
      <c r="I59" s="17">
        <f t="shared" si="6"/>
        <v>6.7</v>
      </c>
      <c r="J59" s="17">
        <v>21.3</v>
      </c>
      <c r="K59" s="17">
        <v>20.399999999999999</v>
      </c>
      <c r="L59" s="17">
        <f>AVERAGE(J59:K59)</f>
        <v>20.85</v>
      </c>
      <c r="M59" s="17">
        <v>23.1</v>
      </c>
      <c r="N59" s="17">
        <v>20.6</v>
      </c>
      <c r="O59" s="17">
        <f>AVERAGE(M59:N59)</f>
        <v>21.85</v>
      </c>
      <c r="P59" s="17">
        <f t="shared" si="8"/>
        <v>0.57024793388429762</v>
      </c>
      <c r="Q59" s="17">
        <f>J59/D59</f>
        <v>1.7603305785123968</v>
      </c>
      <c r="R59" s="17" t="s">
        <v>111</v>
      </c>
      <c r="T59" s="17">
        <v>2.2999999999999998</v>
      </c>
      <c r="V59" s="17">
        <v>2.2999999999999998</v>
      </c>
      <c r="X59" s="17">
        <v>2.2999999999999998</v>
      </c>
      <c r="Z59" s="34">
        <f t="shared" si="5"/>
        <v>2.2999999999999998</v>
      </c>
      <c r="AA59" s="17">
        <v>0.4</v>
      </c>
    </row>
    <row r="60" spans="1:32" ht="21" customHeight="1">
      <c r="A60" s="17" t="s">
        <v>136</v>
      </c>
      <c r="B60" s="17" t="s">
        <v>112</v>
      </c>
      <c r="C60" s="17">
        <v>34.700000000000003</v>
      </c>
      <c r="D60" s="17">
        <v>15.3</v>
      </c>
      <c r="E60" s="17" t="s">
        <v>1</v>
      </c>
      <c r="F60" s="17">
        <f t="shared" si="7"/>
        <v>15.3</v>
      </c>
      <c r="G60" s="17">
        <v>6.6</v>
      </c>
      <c r="H60" s="17">
        <v>7.8</v>
      </c>
      <c r="I60" s="17">
        <f t="shared" si="6"/>
        <v>7.1999999999999993</v>
      </c>
      <c r="J60" s="17">
        <v>28.2</v>
      </c>
      <c r="K60" s="17">
        <v>31.8</v>
      </c>
      <c r="L60" s="17">
        <f>AVERAGE(J60:K60)</f>
        <v>30</v>
      </c>
      <c r="M60" s="17">
        <v>31.3</v>
      </c>
      <c r="N60" s="17" t="s">
        <v>1</v>
      </c>
      <c r="O60" s="17">
        <f>AVERAGE(M60:N60)</f>
        <v>31.3</v>
      </c>
      <c r="P60" s="17">
        <f t="shared" si="8"/>
        <v>0.43137254901960781</v>
      </c>
      <c r="Q60" s="17">
        <f>J60/D60</f>
        <v>1.8431372549019607</v>
      </c>
      <c r="R60" s="17" t="s">
        <v>111</v>
      </c>
      <c r="T60" s="17">
        <v>1.2</v>
      </c>
      <c r="V60" s="17">
        <v>1.3</v>
      </c>
      <c r="X60" s="17">
        <v>1.3</v>
      </c>
      <c r="Z60" s="34">
        <f t="shared" si="5"/>
        <v>1.2666666666666666</v>
      </c>
      <c r="AB60" s="17">
        <v>15</v>
      </c>
      <c r="AD60" s="17">
        <f>AVERAGE(AB60:AC60)</f>
        <v>15</v>
      </c>
      <c r="AF60" s="17">
        <v>32</v>
      </c>
    </row>
    <row r="61" spans="1:32" ht="21" customHeight="1">
      <c r="A61" s="17" t="s">
        <v>146</v>
      </c>
      <c r="B61" s="17" t="s">
        <v>112</v>
      </c>
      <c r="C61" s="17">
        <v>25.9</v>
      </c>
      <c r="G61" s="17">
        <v>7.2</v>
      </c>
      <c r="I61" s="17">
        <f t="shared" si="6"/>
        <v>7.2</v>
      </c>
      <c r="P61" s="17" t="e">
        <f t="shared" si="8"/>
        <v>#DIV/0!</v>
      </c>
      <c r="R61" s="17" t="s">
        <v>111</v>
      </c>
      <c r="T61" s="17">
        <v>0.8</v>
      </c>
      <c r="V61" s="17">
        <v>0.9</v>
      </c>
      <c r="X61" s="17">
        <v>0.8</v>
      </c>
      <c r="Z61" s="34">
        <f t="shared" si="5"/>
        <v>0.83333333333333337</v>
      </c>
    </row>
    <row r="62" spans="1:32" ht="21" customHeight="1">
      <c r="A62" s="17" t="s">
        <v>138</v>
      </c>
      <c r="B62" s="17" t="s">
        <v>112</v>
      </c>
      <c r="C62" s="17">
        <v>31.7</v>
      </c>
      <c r="D62" s="17" t="s">
        <v>134</v>
      </c>
      <c r="G62" s="17">
        <v>7.2</v>
      </c>
      <c r="I62" s="17">
        <f t="shared" si="6"/>
        <v>7.2</v>
      </c>
      <c r="R62" s="17" t="s">
        <v>111</v>
      </c>
      <c r="T62" s="17">
        <v>1.5</v>
      </c>
      <c r="V62" s="17">
        <v>1.3</v>
      </c>
      <c r="X62" s="17">
        <v>1.4</v>
      </c>
      <c r="Z62" s="34">
        <f t="shared" si="5"/>
        <v>1.3999999999999997</v>
      </c>
    </row>
    <row r="63" spans="1:32" ht="21" customHeight="1">
      <c r="A63" s="17" t="s">
        <v>148</v>
      </c>
      <c r="B63" s="17" t="s">
        <v>112</v>
      </c>
      <c r="C63" s="17">
        <v>25.6</v>
      </c>
      <c r="D63" s="17">
        <v>13.2</v>
      </c>
      <c r="E63" s="17">
        <v>11.5</v>
      </c>
      <c r="F63" s="17">
        <f>AVERAGE(D63:E63)</f>
        <v>12.35</v>
      </c>
      <c r="G63" s="17">
        <v>7.5</v>
      </c>
      <c r="H63" s="17">
        <v>7.4</v>
      </c>
      <c r="I63" s="17">
        <f t="shared" si="6"/>
        <v>7.45</v>
      </c>
      <c r="J63" s="17">
        <v>25.6</v>
      </c>
      <c r="K63" s="17">
        <v>18.100000000000001</v>
      </c>
      <c r="L63" s="17">
        <f>AVERAGE(J63:K63)</f>
        <v>21.85</v>
      </c>
      <c r="M63" s="17">
        <v>26.1</v>
      </c>
      <c r="N63" s="17">
        <v>17.399999999999999</v>
      </c>
      <c r="O63" s="17">
        <f>AVERAGE(M63:N63)</f>
        <v>21.75</v>
      </c>
      <c r="P63" s="17">
        <f>G63/D63</f>
        <v>0.56818181818181823</v>
      </c>
      <c r="Q63" s="17">
        <f>J63/D63</f>
        <v>1.9393939393939397</v>
      </c>
      <c r="R63" s="17" t="s">
        <v>111</v>
      </c>
      <c r="T63" s="17">
        <v>0.6</v>
      </c>
      <c r="V63" s="17">
        <v>0.5</v>
      </c>
      <c r="X63" s="17">
        <v>0.6</v>
      </c>
      <c r="Z63" s="34">
        <f t="shared" si="5"/>
        <v>0.56666666666666676</v>
      </c>
      <c r="AB63" s="17">
        <v>12</v>
      </c>
      <c r="AD63" s="17">
        <f>AVERAGE(AB63:AC63)</f>
        <v>12</v>
      </c>
      <c r="AF63" s="17">
        <v>20.399999999999999</v>
      </c>
    </row>
    <row r="64" spans="1:32" ht="21" customHeight="1">
      <c r="A64" s="17" t="s">
        <v>144</v>
      </c>
      <c r="B64" s="17" t="s">
        <v>112</v>
      </c>
      <c r="C64" s="17">
        <v>26.8</v>
      </c>
      <c r="D64" s="17">
        <v>15.4</v>
      </c>
      <c r="F64" s="17">
        <f>AVERAGE(D64:E64)</f>
        <v>15.4</v>
      </c>
      <c r="G64" s="17">
        <v>7.6</v>
      </c>
      <c r="I64" s="17">
        <f t="shared" si="6"/>
        <v>7.6</v>
      </c>
      <c r="P64" s="17">
        <f>G64/D64</f>
        <v>0.49350649350649345</v>
      </c>
      <c r="R64" s="17" t="s">
        <v>111</v>
      </c>
      <c r="T64" s="17">
        <v>0.8</v>
      </c>
      <c r="V64" s="17">
        <v>1</v>
      </c>
      <c r="X64" s="17">
        <v>0.9</v>
      </c>
      <c r="Z64" s="34">
        <f t="shared" si="5"/>
        <v>0.9</v>
      </c>
    </row>
    <row r="65" spans="1:41" ht="21" customHeight="1">
      <c r="A65" s="17" t="s">
        <v>119</v>
      </c>
      <c r="B65" s="17" t="s">
        <v>112</v>
      </c>
      <c r="C65" s="17">
        <v>69.7</v>
      </c>
      <c r="D65" s="17">
        <v>14.3</v>
      </c>
      <c r="E65" s="17">
        <v>15</v>
      </c>
      <c r="F65" s="17">
        <f>AVERAGE(D65:E65)</f>
        <v>14.65</v>
      </c>
      <c r="G65" s="17">
        <v>7.8</v>
      </c>
      <c r="H65" s="17">
        <v>7.5</v>
      </c>
      <c r="I65" s="17">
        <f t="shared" si="6"/>
        <v>7.65</v>
      </c>
      <c r="J65" s="17">
        <v>28.7</v>
      </c>
      <c r="K65" s="17">
        <v>25.4</v>
      </c>
      <c r="L65" s="17">
        <f>AVERAGE(J65:K65)</f>
        <v>27.049999999999997</v>
      </c>
      <c r="M65" s="17">
        <v>29.7</v>
      </c>
      <c r="N65" s="17">
        <v>27.5</v>
      </c>
      <c r="O65" s="17">
        <f>AVERAGE(M65:N65)</f>
        <v>28.6</v>
      </c>
      <c r="P65" s="17">
        <f>G65/D65</f>
        <v>0.54545454545454541</v>
      </c>
      <c r="Q65" s="17">
        <f>J65/D65</f>
        <v>2.0069930069930066</v>
      </c>
      <c r="R65" s="17" t="s">
        <v>118</v>
      </c>
      <c r="T65" s="17">
        <v>5.0999999999999996</v>
      </c>
      <c r="U65" s="17">
        <v>3.5</v>
      </c>
      <c r="V65" s="17">
        <v>5.0999999999999996</v>
      </c>
      <c r="W65" s="17">
        <v>3.9</v>
      </c>
      <c r="X65" s="17">
        <v>5.2</v>
      </c>
      <c r="Y65" s="17">
        <v>3.6</v>
      </c>
      <c r="Z65" s="34">
        <f t="shared" si="5"/>
        <v>4.3999999999999995</v>
      </c>
      <c r="AA65" s="17">
        <v>1</v>
      </c>
    </row>
    <row r="66" spans="1:41" ht="21" customHeight="1">
      <c r="A66" s="17" t="s">
        <v>147</v>
      </c>
      <c r="B66" s="17" t="s">
        <v>112</v>
      </c>
      <c r="C66" s="17">
        <v>25.8</v>
      </c>
      <c r="D66" s="17">
        <v>16.600000000000001</v>
      </c>
      <c r="F66" s="17">
        <f>AVERAGE(D66:E66)</f>
        <v>16.600000000000001</v>
      </c>
      <c r="G66" s="17">
        <v>7.8</v>
      </c>
      <c r="I66" s="17">
        <f t="shared" ref="I66:I69" si="12">AVERAGE(G66:H66)</f>
        <v>7.8</v>
      </c>
      <c r="R66" s="17" t="s">
        <v>111</v>
      </c>
      <c r="T66" s="17">
        <v>1</v>
      </c>
      <c r="V66" s="17">
        <v>1</v>
      </c>
      <c r="X66" s="17">
        <v>1</v>
      </c>
      <c r="Z66" s="34">
        <f t="shared" si="5"/>
        <v>1</v>
      </c>
    </row>
    <row r="67" spans="1:41" ht="21" customHeight="1">
      <c r="A67" s="17" t="s">
        <v>137</v>
      </c>
      <c r="B67" s="17" t="s">
        <v>112</v>
      </c>
      <c r="C67" s="17">
        <v>34.4</v>
      </c>
      <c r="D67" s="17">
        <v>17.899999999999999</v>
      </c>
      <c r="F67" s="17">
        <f>AVERAGE(D67:E67)</f>
        <v>17.899999999999999</v>
      </c>
      <c r="G67" s="17">
        <v>8.6</v>
      </c>
      <c r="I67" s="17">
        <f t="shared" si="12"/>
        <v>8.6</v>
      </c>
      <c r="P67" s="17">
        <f>G67/D67</f>
        <v>0.48044692737430167</v>
      </c>
      <c r="R67" s="17" t="s">
        <v>111</v>
      </c>
      <c r="T67" s="17">
        <v>1.1000000000000001</v>
      </c>
      <c r="V67" s="17">
        <v>0.9</v>
      </c>
      <c r="X67" s="17">
        <v>1.1000000000000001</v>
      </c>
      <c r="Z67" s="34">
        <f t="shared" si="5"/>
        <v>1.0333333333333334</v>
      </c>
    </row>
    <row r="68" spans="1:41" ht="21" customHeight="1">
      <c r="A68" s="17" t="s">
        <v>135</v>
      </c>
      <c r="B68" s="17" t="s">
        <v>112</v>
      </c>
      <c r="C68" s="17">
        <v>35.299999999999997</v>
      </c>
      <c r="D68" s="17" t="s">
        <v>134</v>
      </c>
      <c r="G68" s="17">
        <v>8.6999999999999993</v>
      </c>
      <c r="I68" s="17">
        <f t="shared" si="12"/>
        <v>8.6999999999999993</v>
      </c>
      <c r="R68" s="17" t="s">
        <v>111</v>
      </c>
      <c r="T68" s="17">
        <v>1.7</v>
      </c>
      <c r="V68" s="17">
        <v>1.7</v>
      </c>
      <c r="X68" s="17">
        <v>1.7</v>
      </c>
      <c r="Z68" s="34">
        <f t="shared" si="5"/>
        <v>1.7</v>
      </c>
    </row>
    <row r="69" spans="1:41" ht="21" customHeight="1">
      <c r="A69" s="17" t="s">
        <v>115</v>
      </c>
      <c r="B69" s="17" t="s">
        <v>112</v>
      </c>
      <c r="E69" s="17">
        <v>17.600000000000001</v>
      </c>
      <c r="F69" s="17">
        <f>AVERAGE(D69:E69)</f>
        <v>17.600000000000001</v>
      </c>
      <c r="H69" s="17">
        <v>9</v>
      </c>
      <c r="I69" s="17">
        <f t="shared" si="12"/>
        <v>9</v>
      </c>
      <c r="K69" s="17">
        <v>39.6</v>
      </c>
      <c r="L69" s="17">
        <f>AVERAGE(J69:K69)</f>
        <v>39.6</v>
      </c>
      <c r="N69" s="17">
        <v>39.700000000000003</v>
      </c>
      <c r="O69" s="17">
        <f>AVERAGE(M69:N69)</f>
        <v>39.700000000000003</v>
      </c>
      <c r="R69" s="17" t="s">
        <v>114</v>
      </c>
      <c r="T69" s="17">
        <v>6.6</v>
      </c>
      <c r="U69" s="17">
        <v>6.3</v>
      </c>
      <c r="V69" s="17">
        <v>6.7</v>
      </c>
      <c r="W69" s="17">
        <v>6.3</v>
      </c>
      <c r="X69" s="17">
        <v>6.6</v>
      </c>
      <c r="Y69" s="17">
        <v>6.3</v>
      </c>
      <c r="Z69" s="34">
        <f t="shared" si="5"/>
        <v>6.4666666666666659</v>
      </c>
      <c r="AA69" s="17">
        <v>2.5</v>
      </c>
    </row>
    <row r="70" spans="1:41" ht="21" customHeight="1">
      <c r="A70" s="17" t="s">
        <v>185</v>
      </c>
      <c r="B70" s="17" t="s">
        <v>112</v>
      </c>
      <c r="C70" s="17">
        <v>12.7</v>
      </c>
      <c r="D70" s="17">
        <v>7.1</v>
      </c>
      <c r="F70" s="17">
        <f>AVERAGE(D70:E70)</f>
        <v>7.1</v>
      </c>
      <c r="R70" s="17" t="s">
        <v>111</v>
      </c>
      <c r="T70" s="17">
        <v>7.0000000000000007E-2</v>
      </c>
      <c r="V70" s="17">
        <v>0.06</v>
      </c>
      <c r="X70" s="17">
        <v>0.05</v>
      </c>
      <c r="Z70" s="34">
        <f t="shared" si="5"/>
        <v>0.06</v>
      </c>
    </row>
    <row r="71" spans="1:41" ht="21" customHeight="1">
      <c r="A71" s="17" t="s">
        <v>177</v>
      </c>
      <c r="B71" s="17" t="s">
        <v>112</v>
      </c>
      <c r="C71" s="17">
        <v>16.7</v>
      </c>
      <c r="D71" s="17">
        <v>12.6</v>
      </c>
      <c r="F71" s="17">
        <f>AVERAGE(D71:E71)</f>
        <v>12.6</v>
      </c>
      <c r="R71" s="17" t="s">
        <v>111</v>
      </c>
      <c r="T71" s="17">
        <v>0.45</v>
      </c>
      <c r="V71" s="17">
        <v>0.46</v>
      </c>
      <c r="X71" s="17">
        <v>0.46</v>
      </c>
      <c r="Z71" s="34">
        <f t="shared" si="5"/>
        <v>0.45666666666666672</v>
      </c>
    </row>
    <row r="72" spans="1:41" ht="21" customHeight="1">
      <c r="A72" s="17" t="s">
        <v>117</v>
      </c>
      <c r="B72" s="17" t="s">
        <v>112</v>
      </c>
      <c r="R72" s="17" t="s">
        <v>111</v>
      </c>
      <c r="T72" s="17">
        <v>0.09</v>
      </c>
      <c r="V72" s="17">
        <v>0.13</v>
      </c>
      <c r="X72" s="17">
        <v>0.12</v>
      </c>
      <c r="Z72" s="34">
        <f t="shared" si="5"/>
        <v>0.11333333333333333</v>
      </c>
    </row>
    <row r="73" spans="1:41" ht="21" customHeight="1">
      <c r="A73" s="17" t="s">
        <v>113</v>
      </c>
      <c r="B73" s="17" t="s">
        <v>112</v>
      </c>
      <c r="R73" s="17" t="s">
        <v>111</v>
      </c>
    </row>
    <row r="74" spans="1:41" ht="21" customHeight="1">
      <c r="A74" s="17" t="s">
        <v>74</v>
      </c>
      <c r="B74" s="17" t="s">
        <v>66</v>
      </c>
      <c r="D74" s="17">
        <v>14.57</v>
      </c>
      <c r="F74" s="17">
        <f>AVERAGE(D74:E74)</f>
        <v>14.57</v>
      </c>
      <c r="G74" s="17">
        <v>6.64</v>
      </c>
      <c r="I74" s="17">
        <f t="shared" ref="I74:I89" si="13">AVERAGE(G74:H74)</f>
        <v>6.64</v>
      </c>
      <c r="P74" s="17">
        <v>0.46</v>
      </c>
      <c r="AG74" s="17">
        <v>9</v>
      </c>
      <c r="AH74" s="17">
        <v>8.5</v>
      </c>
      <c r="AI74" s="17">
        <v>10</v>
      </c>
      <c r="AJ74" s="17">
        <v>10</v>
      </c>
      <c r="AK74" s="17">
        <v>9</v>
      </c>
    </row>
    <row r="75" spans="1:41" ht="21" customHeight="1">
      <c r="A75" s="17" t="s">
        <v>58</v>
      </c>
      <c r="B75" s="17" t="s">
        <v>66</v>
      </c>
      <c r="D75" s="17">
        <v>15.27</v>
      </c>
      <c r="F75" s="17">
        <f>AVERAGE(D75:E75)</f>
        <v>15.27</v>
      </c>
      <c r="G75" s="17">
        <v>8.99</v>
      </c>
      <c r="I75" s="17">
        <f t="shared" si="13"/>
        <v>8.99</v>
      </c>
      <c r="P75" s="17">
        <v>0.59</v>
      </c>
      <c r="AH75" s="17">
        <v>11</v>
      </c>
      <c r="AI75" s="17">
        <v>13</v>
      </c>
      <c r="AK75" s="17">
        <v>10</v>
      </c>
      <c r="AL75" s="17">
        <v>13</v>
      </c>
    </row>
    <row r="76" spans="1:41" ht="21" customHeight="1">
      <c r="A76" s="17" t="s">
        <v>58</v>
      </c>
      <c r="B76" s="17" t="s">
        <v>65</v>
      </c>
      <c r="D76" s="17">
        <v>16.899999999999999</v>
      </c>
      <c r="F76" s="17">
        <f>AVERAGE(D76:E76)</f>
        <v>16.899999999999999</v>
      </c>
      <c r="G76" s="17">
        <v>8.67</v>
      </c>
      <c r="I76" s="17">
        <f t="shared" si="13"/>
        <v>8.67</v>
      </c>
      <c r="J76" s="17">
        <v>37.630000000000003</v>
      </c>
      <c r="L76" s="17">
        <f>AVERAGE(J76:K76)</f>
        <v>37.630000000000003</v>
      </c>
      <c r="M76" s="17">
        <v>40.159999999999997</v>
      </c>
      <c r="O76" s="17">
        <f>AVERAGE(M76:N76)</f>
        <v>40.159999999999997</v>
      </c>
      <c r="P76" s="17">
        <v>0.51</v>
      </c>
      <c r="Q76" s="17">
        <v>2.23</v>
      </c>
      <c r="S76" s="17">
        <v>83.93</v>
      </c>
      <c r="AG76" s="17">
        <v>12</v>
      </c>
      <c r="AH76" s="17">
        <v>10</v>
      </c>
      <c r="AI76" s="17">
        <v>13</v>
      </c>
      <c r="AJ76" s="17">
        <v>12</v>
      </c>
      <c r="AK76" s="17">
        <v>9.3000000000000007</v>
      </c>
      <c r="AL76" s="17">
        <v>14</v>
      </c>
      <c r="AM76" s="17">
        <v>11.6</v>
      </c>
      <c r="AN76" s="17">
        <v>11.8</v>
      </c>
      <c r="AO76" s="17" t="s">
        <v>64</v>
      </c>
    </row>
    <row r="77" spans="1:41" ht="21" customHeight="1">
      <c r="A77" s="17" t="s">
        <v>58</v>
      </c>
      <c r="B77" s="17" t="s">
        <v>65</v>
      </c>
      <c r="D77" s="17">
        <v>17</v>
      </c>
      <c r="F77" s="17">
        <f>AVERAGE(D77:E77)</f>
        <v>17</v>
      </c>
      <c r="G77" s="17">
        <v>8.7899999999999991</v>
      </c>
      <c r="I77" s="17">
        <f t="shared" si="13"/>
        <v>8.7899999999999991</v>
      </c>
      <c r="P77" s="17">
        <v>0.52</v>
      </c>
      <c r="AH77" s="17">
        <v>9.5</v>
      </c>
      <c r="AI77" s="17">
        <v>13</v>
      </c>
      <c r="AK77" s="17">
        <v>11</v>
      </c>
      <c r="AL77" s="17">
        <v>14</v>
      </c>
    </row>
    <row r="78" spans="1:41" ht="21" customHeight="1">
      <c r="A78" s="17" t="s">
        <v>74</v>
      </c>
      <c r="B78" s="17" t="s">
        <v>65</v>
      </c>
      <c r="G78" s="17">
        <v>9.85</v>
      </c>
      <c r="I78" s="17">
        <f t="shared" si="13"/>
        <v>9.85</v>
      </c>
      <c r="L78" s="18" t="s">
        <v>106</v>
      </c>
      <c r="P78" s="17">
        <v>0.59</v>
      </c>
      <c r="AG78" s="17">
        <v>9</v>
      </c>
      <c r="AH78" s="17">
        <v>8.5</v>
      </c>
      <c r="AI78" s="17">
        <v>9.5</v>
      </c>
      <c r="AJ78" s="17">
        <v>8.5</v>
      </c>
      <c r="AK78" s="17">
        <v>9</v>
      </c>
      <c r="AL78" s="17">
        <v>9</v>
      </c>
      <c r="AM78" s="17">
        <v>9</v>
      </c>
      <c r="AN78" s="17">
        <v>9.9</v>
      </c>
    </row>
    <row r="79" spans="1:41" ht="21" customHeight="1">
      <c r="A79" s="17" t="s">
        <v>74</v>
      </c>
      <c r="B79" s="17" t="s">
        <v>63</v>
      </c>
      <c r="D79" s="17">
        <v>17.989999999999998</v>
      </c>
      <c r="F79" s="17">
        <f t="shared" ref="F79:F89" si="14">AVERAGE(D79:E79)</f>
        <v>17.989999999999998</v>
      </c>
      <c r="G79" s="17">
        <v>8.49</v>
      </c>
      <c r="I79" s="17">
        <f t="shared" si="13"/>
        <v>8.49</v>
      </c>
      <c r="J79" s="17">
        <v>30</v>
      </c>
      <c r="L79" s="17">
        <f>AVERAGE(J79:K79)</f>
        <v>30</v>
      </c>
      <c r="P79" s="17">
        <v>0.47</v>
      </c>
      <c r="Q79" s="17">
        <v>1.67</v>
      </c>
      <c r="AG79" s="17">
        <v>8</v>
      </c>
      <c r="AH79" s="17">
        <v>8</v>
      </c>
      <c r="AI79" s="17">
        <v>9.5</v>
      </c>
      <c r="AJ79" s="17">
        <v>8.5</v>
      </c>
      <c r="AK79" s="17">
        <v>7.5</v>
      </c>
      <c r="AL79" s="17">
        <v>8</v>
      </c>
      <c r="AM79" s="17">
        <v>8.5</v>
      </c>
      <c r="AN79" s="17">
        <v>8.6</v>
      </c>
    </row>
    <row r="80" spans="1:41" ht="21" customHeight="1">
      <c r="A80" s="17" t="s">
        <v>58</v>
      </c>
      <c r="B80" s="17" t="s">
        <v>63</v>
      </c>
      <c r="D80" s="17">
        <v>17.100000000000001</v>
      </c>
      <c r="F80" s="17">
        <f t="shared" si="14"/>
        <v>17.100000000000001</v>
      </c>
      <c r="G80" s="17">
        <v>8.81</v>
      </c>
      <c r="I80" s="17">
        <f t="shared" si="13"/>
        <v>8.81</v>
      </c>
      <c r="J80" s="17">
        <v>35.01</v>
      </c>
      <c r="L80" s="17">
        <f>AVERAGE(J80:K80)</f>
        <v>35.01</v>
      </c>
      <c r="M80" s="17">
        <v>41.03</v>
      </c>
      <c r="O80" s="17">
        <f>AVERAGE(M80:N80)</f>
        <v>41.03</v>
      </c>
      <c r="P80" s="17">
        <v>0.52</v>
      </c>
      <c r="Q80" s="17">
        <v>2.0499999999999998</v>
      </c>
      <c r="S80" s="17">
        <v>83.01</v>
      </c>
      <c r="AG80" s="17">
        <v>12</v>
      </c>
      <c r="AH80" s="17">
        <v>12</v>
      </c>
      <c r="AI80" s="17">
        <v>14</v>
      </c>
      <c r="AJ80" s="17">
        <v>12</v>
      </c>
      <c r="AK80" s="17">
        <v>10</v>
      </c>
      <c r="AL80" s="17">
        <v>13</v>
      </c>
      <c r="AM80" s="17">
        <v>12.5</v>
      </c>
      <c r="AN80" s="17">
        <v>11.5</v>
      </c>
      <c r="AO80" s="17" t="s">
        <v>62</v>
      </c>
    </row>
    <row r="81" spans="1:41" ht="21" customHeight="1">
      <c r="A81" s="17" t="s">
        <v>74</v>
      </c>
      <c r="B81" s="17" t="s">
        <v>61</v>
      </c>
      <c r="D81" s="17">
        <v>18.3</v>
      </c>
      <c r="F81" s="17">
        <f t="shared" si="14"/>
        <v>18.3</v>
      </c>
      <c r="G81" s="17">
        <v>8.6199999999999992</v>
      </c>
      <c r="I81" s="17">
        <f t="shared" si="13"/>
        <v>8.6199999999999992</v>
      </c>
      <c r="J81" s="17">
        <v>36.9</v>
      </c>
      <c r="L81" s="17">
        <f>AVERAGE(J81:K81)</f>
        <v>36.9</v>
      </c>
      <c r="M81" s="17">
        <v>39.33</v>
      </c>
      <c r="O81" s="17">
        <f>AVERAGE(M81:N81)</f>
        <v>39.33</v>
      </c>
      <c r="P81" s="17">
        <v>0.47</v>
      </c>
      <c r="Q81" s="17">
        <v>2.02</v>
      </c>
      <c r="S81" s="17">
        <v>83.89</v>
      </c>
      <c r="AG81" s="17">
        <v>9</v>
      </c>
      <c r="AH81" s="17">
        <v>8.5</v>
      </c>
      <c r="AI81" s="17">
        <v>11</v>
      </c>
      <c r="AJ81" s="17">
        <v>10</v>
      </c>
      <c r="AK81" s="17">
        <v>9</v>
      </c>
      <c r="AL81" s="17">
        <v>9</v>
      </c>
      <c r="AM81" s="17">
        <v>9.4</v>
      </c>
      <c r="AN81" s="17">
        <v>10</v>
      </c>
      <c r="AO81" s="17" t="s">
        <v>53</v>
      </c>
    </row>
    <row r="82" spans="1:41" ht="21" customHeight="1">
      <c r="A82" s="17" t="s">
        <v>58</v>
      </c>
      <c r="B82" s="17" t="s">
        <v>61</v>
      </c>
      <c r="D82" s="17">
        <v>17.190000000000001</v>
      </c>
      <c r="F82" s="17">
        <f t="shared" si="14"/>
        <v>17.190000000000001</v>
      </c>
      <c r="G82" s="17">
        <v>8.67</v>
      </c>
      <c r="I82" s="17">
        <f t="shared" si="13"/>
        <v>8.67</v>
      </c>
      <c r="P82" s="17">
        <v>0.5</v>
      </c>
    </row>
    <row r="83" spans="1:41" ht="21" customHeight="1">
      <c r="A83" s="17" t="s">
        <v>58</v>
      </c>
      <c r="B83" s="17" t="s">
        <v>60</v>
      </c>
      <c r="D83" s="17">
        <v>16.809999999999999</v>
      </c>
      <c r="F83" s="17">
        <f t="shared" si="14"/>
        <v>16.809999999999999</v>
      </c>
      <c r="G83" s="17">
        <v>8.1999999999999993</v>
      </c>
      <c r="I83" s="17">
        <f t="shared" si="13"/>
        <v>8.1999999999999993</v>
      </c>
      <c r="P83" s="17">
        <v>0.49</v>
      </c>
      <c r="AK83" s="17">
        <v>11</v>
      </c>
    </row>
    <row r="84" spans="1:41" ht="21" customHeight="1">
      <c r="A84" s="17" t="s">
        <v>74</v>
      </c>
      <c r="B84" s="17" t="s">
        <v>60</v>
      </c>
      <c r="D84" s="17">
        <v>18.93</v>
      </c>
      <c r="F84" s="17">
        <f t="shared" si="14"/>
        <v>18.93</v>
      </c>
      <c r="G84" s="17">
        <v>8.86</v>
      </c>
      <c r="I84" s="17">
        <f t="shared" si="13"/>
        <v>8.86</v>
      </c>
      <c r="P84" s="17">
        <v>0.47</v>
      </c>
      <c r="Q84" s="17">
        <v>1.88</v>
      </c>
      <c r="S84" s="17">
        <v>83.26</v>
      </c>
      <c r="AG84" s="17">
        <v>8.3000000000000007</v>
      </c>
      <c r="AH84" s="17">
        <v>10</v>
      </c>
      <c r="AI84" s="17">
        <v>12</v>
      </c>
      <c r="AJ84" s="17">
        <v>9.5</v>
      </c>
      <c r="AK84" s="17">
        <v>10</v>
      </c>
      <c r="AL84" s="17">
        <v>8.3000000000000007</v>
      </c>
      <c r="AM84" s="17">
        <v>10.1</v>
      </c>
      <c r="AN84" s="17">
        <v>10.3</v>
      </c>
      <c r="AO84" s="17" t="s">
        <v>102</v>
      </c>
    </row>
    <row r="85" spans="1:41" ht="21" customHeight="1">
      <c r="A85" s="17" t="s">
        <v>58</v>
      </c>
      <c r="B85" s="17" t="s">
        <v>71</v>
      </c>
      <c r="D85" s="17">
        <v>16.46</v>
      </c>
      <c r="F85" s="17">
        <f t="shared" si="14"/>
        <v>16.46</v>
      </c>
      <c r="G85" s="17">
        <v>8.83</v>
      </c>
      <c r="I85" s="17">
        <f t="shared" si="13"/>
        <v>8.83</v>
      </c>
      <c r="AG85" s="17">
        <v>11</v>
      </c>
      <c r="AH85" s="17">
        <v>12</v>
      </c>
      <c r="AI85" s="17">
        <v>16</v>
      </c>
      <c r="AJ85" s="17">
        <v>12</v>
      </c>
      <c r="AK85" s="17">
        <v>11</v>
      </c>
      <c r="AL85" s="17">
        <v>14</v>
      </c>
      <c r="AM85" s="17">
        <v>12.8</v>
      </c>
      <c r="AN85" s="17">
        <v>12.2</v>
      </c>
    </row>
    <row r="86" spans="1:41" ht="21" customHeight="1">
      <c r="A86" s="17" t="s">
        <v>74</v>
      </c>
      <c r="B86" s="17" t="s">
        <v>71</v>
      </c>
      <c r="D86" s="17">
        <v>18.37</v>
      </c>
      <c r="F86" s="17">
        <f t="shared" si="14"/>
        <v>18.37</v>
      </c>
      <c r="G86" s="17">
        <v>9.2100000000000009</v>
      </c>
      <c r="I86" s="17">
        <f t="shared" si="13"/>
        <v>9.2100000000000009</v>
      </c>
      <c r="J86" s="17">
        <v>38.08</v>
      </c>
      <c r="L86" s="17">
        <f>AVERAGE(J86:K86)</f>
        <v>38.08</v>
      </c>
      <c r="M86" s="17">
        <v>39.869999999999997</v>
      </c>
      <c r="O86" s="17">
        <f>AVERAGE(M86:N86)</f>
        <v>39.869999999999997</v>
      </c>
      <c r="P86" s="17">
        <v>0.5</v>
      </c>
      <c r="Q86" s="17">
        <v>2.0699999999999998</v>
      </c>
      <c r="S86" s="17">
        <v>84.16</v>
      </c>
      <c r="AG86" s="17">
        <v>11</v>
      </c>
      <c r="AH86" s="17">
        <v>9.5</v>
      </c>
      <c r="AI86" s="17">
        <v>10</v>
      </c>
      <c r="AJ86" s="17">
        <v>10</v>
      </c>
      <c r="AK86" s="17">
        <v>9</v>
      </c>
      <c r="AL86" s="17">
        <v>11</v>
      </c>
      <c r="AM86" s="17">
        <v>10</v>
      </c>
      <c r="AN86" s="17">
        <v>10</v>
      </c>
      <c r="AO86" s="17" t="s">
        <v>92</v>
      </c>
    </row>
    <row r="87" spans="1:41" ht="21" customHeight="1">
      <c r="A87" s="17" t="s">
        <v>58</v>
      </c>
      <c r="B87" s="17" t="s">
        <v>59</v>
      </c>
      <c r="D87" s="17">
        <v>16.77</v>
      </c>
      <c r="F87" s="17">
        <f t="shared" si="14"/>
        <v>16.77</v>
      </c>
      <c r="G87" s="17">
        <v>8.15</v>
      </c>
      <c r="I87" s="17">
        <f t="shared" si="13"/>
        <v>8.15</v>
      </c>
      <c r="P87" s="17">
        <v>0.49</v>
      </c>
      <c r="AI87" s="17">
        <v>13</v>
      </c>
      <c r="AL87" s="17">
        <v>13</v>
      </c>
    </row>
    <row r="88" spans="1:41" ht="21" customHeight="1">
      <c r="A88" s="17" t="s">
        <v>74</v>
      </c>
      <c r="B88" s="17" t="s">
        <v>59</v>
      </c>
      <c r="D88" s="17">
        <v>18.170000000000002</v>
      </c>
      <c r="F88" s="17">
        <f t="shared" si="14"/>
        <v>18.170000000000002</v>
      </c>
      <c r="G88" s="17">
        <v>9.1</v>
      </c>
      <c r="I88" s="17">
        <f t="shared" si="13"/>
        <v>9.1</v>
      </c>
      <c r="J88" s="17">
        <v>38.68</v>
      </c>
      <c r="L88" s="17">
        <f>AVERAGE(J88:K88)</f>
        <v>38.68</v>
      </c>
      <c r="M88" s="17">
        <v>44.19</v>
      </c>
      <c r="O88" s="17">
        <f>AVERAGE(M88:N88)</f>
        <v>44.19</v>
      </c>
      <c r="P88" s="17">
        <v>0.5</v>
      </c>
      <c r="Q88" s="17">
        <v>2.13</v>
      </c>
      <c r="S88" s="17">
        <v>83.76</v>
      </c>
      <c r="AG88" s="17">
        <v>9</v>
      </c>
      <c r="AH88" s="17">
        <v>9.6999999999999993</v>
      </c>
      <c r="AI88" s="17">
        <v>11</v>
      </c>
      <c r="AJ88" s="17">
        <v>9.5</v>
      </c>
      <c r="AK88" s="17">
        <v>9</v>
      </c>
      <c r="AL88" s="17">
        <v>9</v>
      </c>
      <c r="AM88" s="17">
        <v>9.9</v>
      </c>
      <c r="AN88" s="17">
        <v>9.5</v>
      </c>
      <c r="AO88" s="17" t="s">
        <v>101</v>
      </c>
    </row>
    <row r="89" spans="1:41" ht="21" customHeight="1">
      <c r="A89" s="17" t="s">
        <v>58</v>
      </c>
      <c r="B89" s="17" t="s">
        <v>105</v>
      </c>
      <c r="D89" s="17">
        <v>16.82</v>
      </c>
      <c r="F89" s="17">
        <f t="shared" si="14"/>
        <v>16.82</v>
      </c>
      <c r="G89" s="17">
        <v>7</v>
      </c>
      <c r="I89" s="17">
        <f t="shared" si="13"/>
        <v>7</v>
      </c>
      <c r="P89" s="17">
        <v>0.42</v>
      </c>
      <c r="AH89" s="17">
        <v>11</v>
      </c>
      <c r="AK89" s="17">
        <v>10</v>
      </c>
    </row>
    <row r="90" spans="1:41" ht="21" customHeight="1">
      <c r="A90" s="17" t="s">
        <v>74</v>
      </c>
      <c r="B90" s="17" t="s">
        <v>105</v>
      </c>
      <c r="P90" s="17">
        <v>0.44</v>
      </c>
      <c r="AG90" s="17">
        <v>9</v>
      </c>
      <c r="AH90" s="17">
        <v>8.5</v>
      </c>
      <c r="AJ90" s="17">
        <v>11</v>
      </c>
      <c r="AK90" s="17">
        <v>9.5</v>
      </c>
      <c r="AL90" s="17">
        <v>9</v>
      </c>
    </row>
    <row r="91" spans="1:41" ht="21" customHeight="1">
      <c r="A91" s="17" t="s">
        <v>74</v>
      </c>
      <c r="B91" s="17" t="s">
        <v>57</v>
      </c>
      <c r="D91" s="17">
        <v>16.34</v>
      </c>
      <c r="F91" s="17">
        <f>AVERAGE(D91:E91)</f>
        <v>16.34</v>
      </c>
      <c r="G91" s="17">
        <v>6.54</v>
      </c>
      <c r="I91" s="17">
        <f>AVERAGE(G91:H91)</f>
        <v>6.54</v>
      </c>
      <c r="P91" s="17">
        <v>0.4</v>
      </c>
      <c r="Q91" s="17">
        <v>1.8</v>
      </c>
      <c r="S91" s="17">
        <v>82.33</v>
      </c>
      <c r="AH91" s="17">
        <v>10</v>
      </c>
      <c r="AJ91" s="17">
        <v>10</v>
      </c>
      <c r="AK91" s="17">
        <v>9.5</v>
      </c>
    </row>
    <row r="92" spans="1:41" ht="21" customHeight="1">
      <c r="A92" s="17" t="s">
        <v>58</v>
      </c>
      <c r="B92" s="17" t="s">
        <v>57</v>
      </c>
      <c r="AG92" s="17">
        <v>12</v>
      </c>
      <c r="AJ92" s="17">
        <v>12</v>
      </c>
    </row>
    <row r="93" spans="1:41" ht="21" customHeight="1">
      <c r="A93" s="17" t="s">
        <v>74</v>
      </c>
      <c r="B93" s="17" t="s">
        <v>104</v>
      </c>
      <c r="AG93" s="17">
        <v>9</v>
      </c>
      <c r="AJ93" s="17">
        <v>9.5</v>
      </c>
      <c r="AL93" s="17">
        <v>9</v>
      </c>
    </row>
    <row r="94" spans="1:41" ht="21" customHeight="1">
      <c r="A94" s="17" t="s">
        <v>58</v>
      </c>
      <c r="B94" s="17" t="s">
        <v>70</v>
      </c>
      <c r="D94" s="17">
        <v>14.64</v>
      </c>
      <c r="F94" s="17">
        <f>AVERAGE(D94:E94)</f>
        <v>14.64</v>
      </c>
      <c r="G94" s="17">
        <v>6.96</v>
      </c>
      <c r="I94" s="17">
        <f>AVERAGE(G94:H94)</f>
        <v>6.96</v>
      </c>
      <c r="P94" s="17">
        <v>0.48</v>
      </c>
    </row>
    <row r="95" spans="1:41" ht="21" customHeight="1">
      <c r="A95" s="17" t="s">
        <v>74</v>
      </c>
      <c r="B95" s="17" t="s">
        <v>70</v>
      </c>
      <c r="AG95" s="17">
        <v>11</v>
      </c>
      <c r="AJ95" s="17">
        <v>10</v>
      </c>
      <c r="AL95" s="17">
        <v>11</v>
      </c>
    </row>
    <row r="96" spans="1:41" ht="21" customHeight="1">
      <c r="A96" s="17" t="s">
        <v>58</v>
      </c>
      <c r="B96" s="17" t="s">
        <v>69</v>
      </c>
      <c r="D96" s="17">
        <v>15.39</v>
      </c>
      <c r="F96" s="17">
        <f>AVERAGE(D96:E96)</f>
        <v>15.39</v>
      </c>
      <c r="G96" s="17">
        <v>7.19</v>
      </c>
      <c r="I96" s="17">
        <f>AVERAGE(G96:H96)</f>
        <v>7.19</v>
      </c>
      <c r="P96" s="17">
        <v>0.47</v>
      </c>
    </row>
    <row r="97" spans="1:42" ht="21" customHeight="1">
      <c r="A97" s="17" t="s">
        <v>74</v>
      </c>
      <c r="B97" s="17" t="s">
        <v>69</v>
      </c>
      <c r="P97" s="17">
        <v>0.42</v>
      </c>
      <c r="AG97" s="17">
        <v>9</v>
      </c>
      <c r="AH97" s="17">
        <v>9</v>
      </c>
      <c r="AJ97" s="17">
        <v>10</v>
      </c>
      <c r="AK97" s="17">
        <v>9.5</v>
      </c>
      <c r="AL97" s="17">
        <v>9</v>
      </c>
    </row>
    <row r="98" spans="1:42" ht="21" customHeight="1">
      <c r="A98" s="17" t="s">
        <v>74</v>
      </c>
      <c r="B98" s="17" t="s">
        <v>68</v>
      </c>
      <c r="D98" s="17">
        <v>11.13</v>
      </c>
      <c r="F98" s="17">
        <f t="shared" ref="F98:F103" si="15">AVERAGE(D98:E98)</f>
        <v>11.13</v>
      </c>
      <c r="G98" s="17">
        <v>5.69</v>
      </c>
      <c r="I98" s="17">
        <f>AVERAGE(G98:H98)</f>
        <v>5.69</v>
      </c>
      <c r="P98" s="17">
        <v>0.51</v>
      </c>
      <c r="AI98" s="17">
        <v>12</v>
      </c>
    </row>
    <row r="99" spans="1:42" ht="21" customHeight="1">
      <c r="A99" s="17" t="s">
        <v>58</v>
      </c>
      <c r="B99" s="17" t="s">
        <v>68</v>
      </c>
      <c r="D99" s="17">
        <v>12.05</v>
      </c>
      <c r="F99" s="17">
        <f t="shared" si="15"/>
        <v>12.05</v>
      </c>
      <c r="G99" s="17">
        <v>6.35</v>
      </c>
      <c r="I99" s="17">
        <f>AVERAGE(G99:H99)</f>
        <v>6.35</v>
      </c>
      <c r="P99" s="17">
        <v>0.53</v>
      </c>
    </row>
    <row r="100" spans="1:42" ht="21" customHeight="1">
      <c r="A100" s="17" t="s">
        <v>74</v>
      </c>
      <c r="B100" s="17" t="s">
        <v>103</v>
      </c>
      <c r="D100" s="17">
        <v>10.43</v>
      </c>
      <c r="F100" s="17">
        <f t="shared" si="15"/>
        <v>10.43</v>
      </c>
      <c r="G100" s="17">
        <v>5.57</v>
      </c>
      <c r="I100" s="17">
        <f>AVERAGE(G100:H100)</f>
        <v>5.57</v>
      </c>
      <c r="P100" s="17">
        <v>0.53</v>
      </c>
    </row>
    <row r="101" spans="1:42" ht="21" customHeight="1">
      <c r="A101" s="17" t="s">
        <v>58</v>
      </c>
      <c r="B101" s="17" t="s">
        <v>67</v>
      </c>
      <c r="D101" s="17">
        <v>9.33</v>
      </c>
      <c r="F101" s="17">
        <f t="shared" si="15"/>
        <v>9.33</v>
      </c>
      <c r="G101" s="17">
        <v>4.4800000000000004</v>
      </c>
      <c r="I101" s="17">
        <f>AVERAGE(G101:H101)</f>
        <v>4.4800000000000004</v>
      </c>
      <c r="P101" s="17">
        <v>0.48</v>
      </c>
    </row>
    <row r="102" spans="1:42" ht="21" customHeight="1">
      <c r="A102" s="17" t="s">
        <v>74</v>
      </c>
      <c r="B102" s="17" t="s">
        <v>67</v>
      </c>
      <c r="D102" s="17">
        <v>7.88</v>
      </c>
      <c r="F102" s="17">
        <f t="shared" si="15"/>
        <v>7.88</v>
      </c>
      <c r="J102" s="17">
        <v>12.45</v>
      </c>
      <c r="L102" s="17">
        <f>AVERAGE(J102:K102)</f>
        <v>12.45</v>
      </c>
      <c r="P102" s="17">
        <v>0.44</v>
      </c>
      <c r="Q102" s="17">
        <v>1.58</v>
      </c>
      <c r="S102" s="17">
        <v>71.72</v>
      </c>
      <c r="AG102" s="17">
        <v>14</v>
      </c>
      <c r="AH102" s="17">
        <v>12</v>
      </c>
      <c r="AJ102" s="17">
        <v>13</v>
      </c>
      <c r="AK102" s="17">
        <v>14</v>
      </c>
      <c r="AL102" s="17">
        <v>14</v>
      </c>
      <c r="AM102" s="17">
        <v>13.5</v>
      </c>
      <c r="AN102" s="17">
        <v>14</v>
      </c>
      <c r="AO102" s="17" t="s">
        <v>100</v>
      </c>
    </row>
    <row r="103" spans="1:42" ht="21" customHeight="1">
      <c r="A103" s="17" t="s">
        <v>109</v>
      </c>
      <c r="B103" s="17" t="s">
        <v>108</v>
      </c>
      <c r="D103" s="17">
        <v>12.03</v>
      </c>
      <c r="F103" s="17">
        <f t="shared" si="15"/>
        <v>12.03</v>
      </c>
      <c r="G103" s="17">
        <v>10.08</v>
      </c>
      <c r="I103" s="17">
        <f>AVERAGE(G103:H103)</f>
        <v>10.08</v>
      </c>
      <c r="P103" s="17">
        <v>0.84</v>
      </c>
      <c r="AI103" s="17">
        <v>16</v>
      </c>
    </row>
    <row r="104" spans="1:42" ht="21" customHeight="1">
      <c r="A104" s="17" t="s">
        <v>74</v>
      </c>
      <c r="B104" s="17" t="s">
        <v>108</v>
      </c>
      <c r="G104" s="17">
        <v>11.09</v>
      </c>
      <c r="I104" s="17">
        <f>AVERAGE(G104:H104)</f>
        <v>11.09</v>
      </c>
      <c r="P104" s="17">
        <v>0.92</v>
      </c>
      <c r="Q104" s="17">
        <v>2.61</v>
      </c>
      <c r="S104" s="17">
        <v>82.57</v>
      </c>
      <c r="AG104" s="17">
        <v>8</v>
      </c>
      <c r="AH104" s="17">
        <v>8.5</v>
      </c>
      <c r="AJ104" s="17">
        <v>10</v>
      </c>
      <c r="AK104" s="17">
        <v>9</v>
      </c>
      <c r="AL104" s="17">
        <v>8</v>
      </c>
    </row>
    <row r="105" spans="1:42" ht="21" customHeight="1">
      <c r="A105" s="17" t="s">
        <v>55</v>
      </c>
      <c r="B105" s="17" t="s">
        <v>56</v>
      </c>
      <c r="D105" s="17">
        <v>12.41</v>
      </c>
      <c r="F105" s="17">
        <f>AVERAGE(D105:E105)</f>
        <v>12.41</v>
      </c>
      <c r="G105" s="17">
        <v>9.26</v>
      </c>
      <c r="I105" s="17">
        <f>AVERAGE(G105:H105)</f>
        <v>9.26</v>
      </c>
      <c r="J105" s="17">
        <v>27.05</v>
      </c>
      <c r="L105" s="17">
        <f>AVERAGE(J105:K105)</f>
        <v>27.05</v>
      </c>
      <c r="M105" s="17">
        <v>27.84</v>
      </c>
      <c r="O105" s="17">
        <f>AVERAGE(M105:N105)</f>
        <v>27.84</v>
      </c>
      <c r="P105" s="17">
        <v>0.75</v>
      </c>
      <c r="Q105" s="17">
        <v>2.1800000000000002</v>
      </c>
      <c r="S105" s="17">
        <v>81.89</v>
      </c>
      <c r="AG105" s="17">
        <v>9</v>
      </c>
      <c r="AH105" s="17">
        <v>10</v>
      </c>
      <c r="AI105" s="17">
        <v>15</v>
      </c>
      <c r="AJ105" s="17">
        <v>8.8000000000000007</v>
      </c>
      <c r="AK105" s="17">
        <v>10</v>
      </c>
      <c r="AL105" s="17">
        <v>9</v>
      </c>
      <c r="AM105" s="17">
        <v>11.3</v>
      </c>
      <c r="AN105" s="17">
        <v>10.9</v>
      </c>
      <c r="AO105" s="17" t="s">
        <v>53</v>
      </c>
    </row>
    <row r="106" spans="1:42" ht="21" customHeight="1">
      <c r="A106" s="17" t="s">
        <v>74</v>
      </c>
      <c r="B106" s="17" t="s">
        <v>56</v>
      </c>
      <c r="G106" s="17">
        <v>11.72</v>
      </c>
      <c r="I106" s="17">
        <f>AVERAGE(G106:H106)</f>
        <v>11.72</v>
      </c>
      <c r="P106" s="17">
        <v>0.79</v>
      </c>
      <c r="Q106" s="17">
        <v>2.19</v>
      </c>
      <c r="AG106" s="17">
        <v>8.5</v>
      </c>
      <c r="AH106" s="17">
        <v>9</v>
      </c>
      <c r="AJ106" s="17">
        <v>9</v>
      </c>
      <c r="AK106" s="17">
        <v>8.5</v>
      </c>
      <c r="AL106" s="17">
        <v>8.5</v>
      </c>
    </row>
    <row r="107" spans="1:42" ht="21" customHeight="1">
      <c r="A107" s="17" t="s">
        <v>109</v>
      </c>
      <c r="B107" s="17" t="s">
        <v>56</v>
      </c>
      <c r="D107" s="17">
        <v>12.99</v>
      </c>
      <c r="F107" s="17">
        <f>AVERAGE(D107:E107)</f>
        <v>12.99</v>
      </c>
      <c r="P107" s="17">
        <v>0.73</v>
      </c>
      <c r="Q107" s="17">
        <v>2.3199999999999998</v>
      </c>
      <c r="S107" s="17">
        <v>82.42</v>
      </c>
      <c r="AG107" s="17">
        <v>12</v>
      </c>
      <c r="AH107" s="17">
        <v>11</v>
      </c>
      <c r="AI107" s="17">
        <v>16</v>
      </c>
      <c r="AJ107" s="17">
        <v>11</v>
      </c>
      <c r="AK107" s="17">
        <v>12</v>
      </c>
      <c r="AL107" s="17">
        <v>12</v>
      </c>
      <c r="AM107" s="17">
        <v>13</v>
      </c>
      <c r="AN107" s="17">
        <v>12.5</v>
      </c>
      <c r="AO107" s="17" t="s">
        <v>110</v>
      </c>
    </row>
    <row r="108" spans="1:42" ht="21" customHeight="1">
      <c r="A108" s="17" t="s">
        <v>109</v>
      </c>
      <c r="B108" s="17" t="s">
        <v>107</v>
      </c>
      <c r="D108" s="17">
        <v>14.3</v>
      </c>
      <c r="F108" s="17">
        <f>AVERAGE(D108:E108)</f>
        <v>14.3</v>
      </c>
      <c r="G108" s="17">
        <v>9.57</v>
      </c>
      <c r="I108" s="17">
        <f>AVERAGE(G108:H108)</f>
        <v>9.57</v>
      </c>
      <c r="P108" s="17">
        <v>0.67</v>
      </c>
    </row>
    <row r="109" spans="1:42" ht="21" customHeight="1">
      <c r="A109" s="17" t="s">
        <v>74</v>
      </c>
      <c r="B109" s="17" t="s">
        <v>107</v>
      </c>
      <c r="G109" s="17">
        <v>9.64</v>
      </c>
      <c r="I109" s="17">
        <f>AVERAGE(G109:H109)</f>
        <v>9.64</v>
      </c>
      <c r="P109" s="17">
        <v>0.68</v>
      </c>
    </row>
    <row r="110" spans="1:42" ht="21" customHeight="1">
      <c r="A110" s="17" t="s">
        <v>55</v>
      </c>
      <c r="B110" s="17" t="s">
        <v>54</v>
      </c>
      <c r="D110" s="17">
        <v>12.51</v>
      </c>
      <c r="F110" s="17">
        <f>AVERAGE(D110:E110)</f>
        <v>12.51</v>
      </c>
      <c r="G110" s="17">
        <v>8.3000000000000007</v>
      </c>
      <c r="I110" s="17">
        <f>AVERAGE(G110:H110)</f>
        <v>8.3000000000000007</v>
      </c>
      <c r="J110" s="17">
        <v>27.69</v>
      </c>
      <c r="L110" s="17">
        <f t="shared" ref="L110:L117" si="16">AVERAGE(J110:K110)</f>
        <v>27.69</v>
      </c>
      <c r="M110" s="17">
        <v>30.73</v>
      </c>
      <c r="O110" s="17">
        <f>AVERAGE(M110:N110)</f>
        <v>30.73</v>
      </c>
      <c r="P110" s="17">
        <v>0.66</v>
      </c>
      <c r="Q110" s="17">
        <v>2.21</v>
      </c>
      <c r="S110" s="17">
        <v>81.41</v>
      </c>
      <c r="AG110" s="17">
        <v>10</v>
      </c>
      <c r="AH110" s="17">
        <v>10</v>
      </c>
      <c r="AI110" s="17">
        <v>16</v>
      </c>
      <c r="AJ110" s="17">
        <v>11</v>
      </c>
      <c r="AK110" s="17">
        <v>11</v>
      </c>
      <c r="AL110" s="17">
        <v>10</v>
      </c>
      <c r="AM110" s="17">
        <v>12</v>
      </c>
      <c r="AN110" s="17">
        <v>12</v>
      </c>
      <c r="AO110" s="17" t="s">
        <v>53</v>
      </c>
    </row>
    <row r="111" spans="1:42" ht="21" customHeight="1">
      <c r="A111" s="17" t="s">
        <v>74</v>
      </c>
      <c r="B111" s="17" t="s">
        <v>54</v>
      </c>
      <c r="J111" s="17">
        <v>31.68</v>
      </c>
      <c r="L111" s="17">
        <f t="shared" si="16"/>
        <v>31.68</v>
      </c>
      <c r="P111" s="17">
        <v>0.63</v>
      </c>
      <c r="Q111" s="17">
        <v>2.17</v>
      </c>
      <c r="AG111" s="17">
        <v>9</v>
      </c>
      <c r="AH111" s="17">
        <v>9.5</v>
      </c>
      <c r="AJ111" s="17">
        <v>9.5</v>
      </c>
      <c r="AK111" s="17">
        <v>9.8000000000000007</v>
      </c>
      <c r="AL111" s="17">
        <v>9</v>
      </c>
    </row>
    <row r="112" spans="1:42" ht="21" customHeight="1">
      <c r="A112" s="17" t="s">
        <v>169</v>
      </c>
      <c r="B112" s="17" t="s">
        <v>124</v>
      </c>
      <c r="C112" s="17">
        <v>19</v>
      </c>
      <c r="D112" s="17">
        <v>7.98</v>
      </c>
      <c r="F112" s="17">
        <f>AVERAGE(D112:E112)</f>
        <v>7.98</v>
      </c>
      <c r="G112" s="17">
        <v>4.2</v>
      </c>
      <c r="I112" s="17">
        <f t="shared" ref="I112:I130" si="17">AVERAGE(G112:H112)</f>
        <v>4.2</v>
      </c>
      <c r="J112" s="17">
        <v>15.3</v>
      </c>
      <c r="L112" s="17">
        <f t="shared" si="16"/>
        <v>15.3</v>
      </c>
      <c r="M112" s="17">
        <v>18</v>
      </c>
      <c r="O112" s="17">
        <f t="shared" ref="O112:O117" si="18">AVERAGE(M112:N112)</f>
        <v>18</v>
      </c>
      <c r="P112" s="17">
        <f>G112/D112</f>
        <v>0.52631578947368418</v>
      </c>
      <c r="Q112" s="17">
        <f>J112/D112</f>
        <v>1.9172932330827068</v>
      </c>
      <c r="R112" s="17" t="s">
        <v>111</v>
      </c>
      <c r="T112" s="17">
        <v>0.31</v>
      </c>
      <c r="V112" s="17">
        <v>0.26</v>
      </c>
      <c r="X112" s="17">
        <v>0.27</v>
      </c>
      <c r="Z112" s="34">
        <f t="shared" ref="Z112:Z131" si="19">AVERAGE(T112:Y112)</f>
        <v>0.28000000000000003</v>
      </c>
      <c r="AP112" s="17" t="s">
        <v>168</v>
      </c>
    </row>
    <row r="113" spans="1:32" ht="21" customHeight="1">
      <c r="A113" s="17" t="s">
        <v>189</v>
      </c>
      <c r="B113" s="17" t="s">
        <v>124</v>
      </c>
      <c r="C113" s="17">
        <v>9.6</v>
      </c>
      <c r="D113" s="17">
        <v>3.9</v>
      </c>
      <c r="E113" s="17" t="s">
        <v>1</v>
      </c>
      <c r="F113" s="17">
        <f>AVERAGE(D113:E113)</f>
        <v>3.9</v>
      </c>
      <c r="G113" s="17">
        <v>4.3</v>
      </c>
      <c r="H113" s="17">
        <v>4.5</v>
      </c>
      <c r="I113" s="17">
        <f t="shared" si="17"/>
        <v>4.4000000000000004</v>
      </c>
      <c r="J113" s="17">
        <v>8.69</v>
      </c>
      <c r="K113" s="17">
        <v>10.3</v>
      </c>
      <c r="L113" s="17">
        <f t="shared" si="16"/>
        <v>9.495000000000001</v>
      </c>
      <c r="M113" s="17">
        <v>8.3000000000000007</v>
      </c>
      <c r="N113" s="17" t="s">
        <v>1</v>
      </c>
      <c r="O113" s="17">
        <f t="shared" si="18"/>
        <v>8.3000000000000007</v>
      </c>
      <c r="P113" s="17">
        <f>G113/D113</f>
        <v>1.1025641025641026</v>
      </c>
      <c r="Q113" s="17">
        <f>J113/D113</f>
        <v>2.2282051282051283</v>
      </c>
      <c r="R113" s="17" t="s">
        <v>111</v>
      </c>
      <c r="T113" s="17">
        <v>0.04</v>
      </c>
      <c r="V113" s="17">
        <v>0.05</v>
      </c>
      <c r="X113" s="17">
        <v>0.04</v>
      </c>
      <c r="Z113" s="34">
        <f t="shared" si="19"/>
        <v>4.3333333333333335E-2</v>
      </c>
      <c r="AB113" s="17">
        <v>7.4</v>
      </c>
      <c r="AD113" s="17">
        <f>AVERAGE(AB113:AC113)</f>
        <v>7.4</v>
      </c>
      <c r="AF113" s="17">
        <v>9.9</v>
      </c>
    </row>
    <row r="114" spans="1:32" ht="21" customHeight="1">
      <c r="A114" s="17" t="s">
        <v>170</v>
      </c>
      <c r="B114" s="17" t="s">
        <v>124</v>
      </c>
      <c r="C114" s="17">
        <v>18.7</v>
      </c>
      <c r="D114" s="17">
        <v>9.6</v>
      </c>
      <c r="F114" s="17">
        <f>AVERAGE(D114:E114)</f>
        <v>9.6</v>
      </c>
      <c r="G114" s="17">
        <v>5.0999999999999996</v>
      </c>
      <c r="I114" s="17">
        <f t="shared" si="17"/>
        <v>5.0999999999999996</v>
      </c>
      <c r="J114" s="17">
        <v>18.7</v>
      </c>
      <c r="L114" s="17">
        <f t="shared" si="16"/>
        <v>18.7</v>
      </c>
      <c r="M114" s="17">
        <v>19.100000000000001</v>
      </c>
      <c r="O114" s="17">
        <f t="shared" si="18"/>
        <v>19.100000000000001</v>
      </c>
      <c r="P114" s="17">
        <f>G114/D114</f>
        <v>0.53125</v>
      </c>
      <c r="Q114" s="17">
        <f>J114/D114</f>
        <v>1.9479166666666667</v>
      </c>
      <c r="R114" s="17" t="s">
        <v>111</v>
      </c>
      <c r="T114" s="17">
        <v>0.28000000000000003</v>
      </c>
      <c r="V114" s="17">
        <v>0.28999999999999998</v>
      </c>
      <c r="X114" s="17">
        <v>0.28999999999999998</v>
      </c>
      <c r="Z114" s="34">
        <f t="shared" si="19"/>
        <v>0.28666666666666668</v>
      </c>
    </row>
    <row r="115" spans="1:32" ht="21" customHeight="1">
      <c r="A115" s="17" t="s">
        <v>157</v>
      </c>
      <c r="B115" s="17" t="s">
        <v>124</v>
      </c>
      <c r="C115" s="17">
        <v>22.2</v>
      </c>
      <c r="G115" s="17">
        <v>5.3</v>
      </c>
      <c r="I115" s="17">
        <f t="shared" si="17"/>
        <v>5.3</v>
      </c>
      <c r="J115" s="17">
        <v>20.7</v>
      </c>
      <c r="L115" s="17">
        <f t="shared" si="16"/>
        <v>20.7</v>
      </c>
      <c r="M115" s="17">
        <v>19.8</v>
      </c>
      <c r="O115" s="17">
        <f t="shared" si="18"/>
        <v>19.8</v>
      </c>
      <c r="R115" s="17" t="s">
        <v>111</v>
      </c>
      <c r="T115" s="17">
        <v>0.3</v>
      </c>
      <c r="V115" s="17">
        <v>0.32</v>
      </c>
      <c r="X115" s="17">
        <v>0.32</v>
      </c>
      <c r="Z115" s="34">
        <f t="shared" si="19"/>
        <v>0.3133333333333333</v>
      </c>
    </row>
    <row r="116" spans="1:32" ht="21" customHeight="1">
      <c r="A116" s="17" t="s">
        <v>132</v>
      </c>
      <c r="B116" s="17" t="s">
        <v>124</v>
      </c>
      <c r="C116" s="17">
        <v>36.4</v>
      </c>
      <c r="D116" s="17">
        <v>13.9</v>
      </c>
      <c r="E116" s="17">
        <v>11.3</v>
      </c>
      <c r="F116" s="17">
        <f>AVERAGE(D116:E116)</f>
        <v>12.600000000000001</v>
      </c>
      <c r="G116" s="17">
        <v>10.4</v>
      </c>
      <c r="H116" s="17">
        <v>2.4</v>
      </c>
      <c r="I116" s="17">
        <f t="shared" si="17"/>
        <v>6.4</v>
      </c>
      <c r="J116" s="17">
        <v>29</v>
      </c>
      <c r="K116" s="17">
        <v>33.4</v>
      </c>
      <c r="L116" s="17">
        <f t="shared" si="16"/>
        <v>31.2</v>
      </c>
      <c r="M116" s="17">
        <v>28.3</v>
      </c>
      <c r="N116" s="17">
        <v>36.5</v>
      </c>
      <c r="O116" s="17">
        <f t="shared" si="18"/>
        <v>32.4</v>
      </c>
      <c r="P116" s="17">
        <f>G116/D116</f>
        <v>0.74820143884892087</v>
      </c>
      <c r="Q116" s="17">
        <f>J116/D116</f>
        <v>2.0863309352517985</v>
      </c>
      <c r="R116" s="17" t="s">
        <v>118</v>
      </c>
      <c r="T116" s="17">
        <v>1.7</v>
      </c>
      <c r="V116" s="17">
        <v>1.7</v>
      </c>
      <c r="X116" s="17">
        <v>1.8</v>
      </c>
      <c r="Z116" s="34">
        <f t="shared" si="19"/>
        <v>1.7333333333333334</v>
      </c>
    </row>
    <row r="117" spans="1:32" ht="21" customHeight="1">
      <c r="A117" s="17" t="s">
        <v>155</v>
      </c>
      <c r="B117" s="17" t="s">
        <v>124</v>
      </c>
      <c r="C117" s="17">
        <v>22.6</v>
      </c>
      <c r="D117" s="17">
        <v>8.8000000000000007</v>
      </c>
      <c r="F117" s="17">
        <f>AVERAGE(D117:E117)</f>
        <v>8.8000000000000007</v>
      </c>
      <c r="G117" s="17">
        <v>6.5</v>
      </c>
      <c r="I117" s="17">
        <f t="shared" si="17"/>
        <v>6.5</v>
      </c>
      <c r="J117" s="17">
        <v>21.7</v>
      </c>
      <c r="L117" s="17">
        <f t="shared" si="16"/>
        <v>21.7</v>
      </c>
      <c r="M117" s="17">
        <v>21.7</v>
      </c>
      <c r="O117" s="17">
        <f t="shared" si="18"/>
        <v>21.7</v>
      </c>
      <c r="P117" s="17">
        <f>G117/D117</f>
        <v>0.73863636363636354</v>
      </c>
      <c r="Q117" s="17">
        <f>J117/D117</f>
        <v>2.4659090909090908</v>
      </c>
      <c r="R117" s="17" t="s">
        <v>111</v>
      </c>
      <c r="T117" s="17">
        <v>0.52</v>
      </c>
      <c r="V117" s="17">
        <v>0.5</v>
      </c>
      <c r="X117" s="17">
        <v>0.47</v>
      </c>
      <c r="Z117" s="34">
        <f t="shared" si="19"/>
        <v>0.49666666666666665</v>
      </c>
      <c r="AB117" s="17">
        <v>16.2</v>
      </c>
      <c r="AD117" s="17">
        <f>AVERAGE(AB117:AC117)</f>
        <v>16.2</v>
      </c>
      <c r="AF117" s="17">
        <v>22.4</v>
      </c>
    </row>
    <row r="118" spans="1:32" ht="21" customHeight="1">
      <c r="A118" s="17" t="s">
        <v>149</v>
      </c>
      <c r="B118" s="17" t="s">
        <v>124</v>
      </c>
      <c r="C118" s="17">
        <v>25.6</v>
      </c>
      <c r="D118" s="17">
        <v>12.4</v>
      </c>
      <c r="F118" s="17">
        <f>AVERAGE(D118:E118)</f>
        <v>12.4</v>
      </c>
      <c r="G118" s="17">
        <v>6.7</v>
      </c>
      <c r="I118" s="17">
        <f t="shared" si="17"/>
        <v>6.7</v>
      </c>
      <c r="P118" s="17">
        <f>G118/D118</f>
        <v>0.54032258064516125</v>
      </c>
      <c r="R118" s="17" t="s">
        <v>111</v>
      </c>
      <c r="T118" s="17">
        <v>0.63</v>
      </c>
      <c r="V118" s="17">
        <v>0.65</v>
      </c>
      <c r="X118" s="17">
        <v>0.64</v>
      </c>
      <c r="Z118" s="34">
        <f t="shared" si="19"/>
        <v>0.64</v>
      </c>
    </row>
    <row r="119" spans="1:32" ht="21" customHeight="1">
      <c r="A119" s="17" t="s">
        <v>152</v>
      </c>
      <c r="B119" s="17" t="s">
        <v>124</v>
      </c>
      <c r="C119" s="17">
        <v>23.8</v>
      </c>
      <c r="D119" s="17">
        <v>13.8</v>
      </c>
      <c r="F119" s="17">
        <f>AVERAGE(D119:E119)</f>
        <v>13.8</v>
      </c>
      <c r="G119" s="17">
        <v>7</v>
      </c>
      <c r="I119" s="17">
        <f t="shared" si="17"/>
        <v>7</v>
      </c>
      <c r="J119" s="17">
        <v>23.7</v>
      </c>
      <c r="L119" s="17">
        <f>AVERAGE(J119:K119)</f>
        <v>23.7</v>
      </c>
      <c r="M119" s="17">
        <v>22.3</v>
      </c>
      <c r="O119" s="17">
        <f>AVERAGE(M119:N119)</f>
        <v>22.3</v>
      </c>
      <c r="P119" s="17">
        <f>G119/D119</f>
        <v>0.50724637681159412</v>
      </c>
      <c r="Q119" s="17">
        <f>J119/D119</f>
        <v>1.7173913043478259</v>
      </c>
      <c r="R119" s="17" t="s">
        <v>111</v>
      </c>
      <c r="T119" s="17">
        <v>0.73</v>
      </c>
      <c r="V119" s="17">
        <v>0.74</v>
      </c>
      <c r="X119" s="17">
        <v>0.74</v>
      </c>
      <c r="Z119" s="34">
        <f t="shared" si="19"/>
        <v>0.73666666666666669</v>
      </c>
    </row>
    <row r="120" spans="1:32" ht="21" customHeight="1">
      <c r="A120" s="17" t="s">
        <v>163</v>
      </c>
      <c r="B120" s="17" t="s">
        <v>124</v>
      </c>
      <c r="C120" s="17">
        <v>21.2</v>
      </c>
      <c r="D120" s="17">
        <v>7.3</v>
      </c>
      <c r="F120" s="17">
        <f>AVERAGE(D120:E120)</f>
        <v>7.3</v>
      </c>
      <c r="G120" s="17">
        <v>7.2</v>
      </c>
      <c r="I120" s="17">
        <f t="shared" si="17"/>
        <v>7.2</v>
      </c>
      <c r="J120" s="17">
        <v>17.899999999999999</v>
      </c>
      <c r="L120" s="17">
        <f>AVERAGE(J120:K120)</f>
        <v>17.899999999999999</v>
      </c>
      <c r="M120" s="17">
        <v>20.9</v>
      </c>
      <c r="O120" s="17">
        <f>AVERAGE(M120:N120)</f>
        <v>20.9</v>
      </c>
      <c r="P120" s="17">
        <f>G120/D120</f>
        <v>0.98630136986301375</v>
      </c>
      <c r="Q120" s="17">
        <f>J120/D120</f>
        <v>2.452054794520548</v>
      </c>
      <c r="R120" s="17" t="s">
        <v>111</v>
      </c>
      <c r="T120" s="17">
        <v>0.41</v>
      </c>
      <c r="V120" s="17">
        <v>0.42</v>
      </c>
      <c r="X120" s="17">
        <v>0.41</v>
      </c>
      <c r="Z120" s="34">
        <f t="shared" si="19"/>
        <v>0.41333333333333333</v>
      </c>
    </row>
    <row r="121" spans="1:32" ht="21" customHeight="1">
      <c r="A121" s="17" t="s">
        <v>166</v>
      </c>
      <c r="B121" s="17" t="s">
        <v>124</v>
      </c>
      <c r="C121" s="17">
        <v>19.7</v>
      </c>
      <c r="G121" s="17">
        <v>7.5</v>
      </c>
      <c r="I121" s="17">
        <f t="shared" si="17"/>
        <v>7.5</v>
      </c>
      <c r="R121" s="17" t="s">
        <v>111</v>
      </c>
      <c r="T121" s="17">
        <v>0.5</v>
      </c>
      <c r="V121" s="17">
        <v>0.6</v>
      </c>
      <c r="X121" s="17">
        <v>0.6</v>
      </c>
      <c r="Z121" s="34">
        <f t="shared" si="19"/>
        <v>0.56666666666666676</v>
      </c>
    </row>
    <row r="122" spans="1:32" ht="21" customHeight="1">
      <c r="A122" s="17" t="s">
        <v>143</v>
      </c>
      <c r="B122" s="17" t="s">
        <v>124</v>
      </c>
      <c r="C122" s="17">
        <v>27.2</v>
      </c>
      <c r="G122" s="17">
        <v>7.7</v>
      </c>
      <c r="I122" s="17">
        <f t="shared" si="17"/>
        <v>7.7</v>
      </c>
      <c r="R122" s="17" t="s">
        <v>111</v>
      </c>
      <c r="T122" s="17">
        <v>0.8</v>
      </c>
      <c r="V122" s="17">
        <v>0.9</v>
      </c>
      <c r="X122" s="17">
        <v>0.9</v>
      </c>
      <c r="Z122" s="34">
        <f t="shared" si="19"/>
        <v>0.8666666666666667</v>
      </c>
    </row>
    <row r="123" spans="1:32" ht="21" customHeight="1">
      <c r="A123" s="17" t="s">
        <v>150</v>
      </c>
      <c r="B123" s="17" t="s">
        <v>124</v>
      </c>
      <c r="C123" s="17">
        <v>25.5</v>
      </c>
      <c r="D123" s="17">
        <v>12.3</v>
      </c>
      <c r="F123" s="17">
        <f t="shared" ref="F123:F130" si="20">AVERAGE(D123:E123)</f>
        <v>12.3</v>
      </c>
      <c r="G123" s="17">
        <v>8.1999999999999993</v>
      </c>
      <c r="I123" s="17">
        <f t="shared" si="17"/>
        <v>8.1999999999999993</v>
      </c>
      <c r="P123" s="17">
        <f t="shared" ref="P123:P130" si="21">G123/D123</f>
        <v>0.66666666666666652</v>
      </c>
      <c r="R123" s="17" t="s">
        <v>111</v>
      </c>
      <c r="T123" s="17">
        <v>0.7</v>
      </c>
      <c r="V123" s="17">
        <v>0.7</v>
      </c>
      <c r="X123" s="17">
        <v>0.8</v>
      </c>
      <c r="Z123" s="34">
        <f t="shared" si="19"/>
        <v>0.73333333333333339</v>
      </c>
    </row>
    <row r="124" spans="1:32" ht="21" customHeight="1">
      <c r="A124" s="17" t="s">
        <v>158</v>
      </c>
      <c r="B124" s="17" t="s">
        <v>124</v>
      </c>
      <c r="C124" s="17">
        <v>22.2</v>
      </c>
      <c r="D124" s="17">
        <v>11.9</v>
      </c>
      <c r="F124" s="17">
        <f t="shared" si="20"/>
        <v>11.9</v>
      </c>
      <c r="G124" s="17">
        <v>8.3000000000000007</v>
      </c>
      <c r="I124" s="17">
        <f t="shared" si="17"/>
        <v>8.3000000000000007</v>
      </c>
      <c r="J124" s="17">
        <v>21.9</v>
      </c>
      <c r="L124" s="17">
        <f>AVERAGE(J124:K124)</f>
        <v>21.9</v>
      </c>
      <c r="M124" s="17">
        <v>22</v>
      </c>
      <c r="O124" s="17">
        <f>AVERAGE(M124:N124)</f>
        <v>22</v>
      </c>
      <c r="P124" s="17">
        <f t="shared" si="21"/>
        <v>0.69747899159663873</v>
      </c>
      <c r="Q124" s="17">
        <f>J124/D124</f>
        <v>1.8403361344537814</v>
      </c>
      <c r="R124" s="17" t="s">
        <v>111</v>
      </c>
      <c r="T124" s="17">
        <v>0.5</v>
      </c>
      <c r="V124" s="17">
        <v>0.4</v>
      </c>
      <c r="X124" s="17">
        <v>0.5</v>
      </c>
      <c r="Z124" s="34">
        <f t="shared" si="19"/>
        <v>0.46666666666666662</v>
      </c>
    </row>
    <row r="125" spans="1:32" ht="21" customHeight="1">
      <c r="A125" s="17" t="s">
        <v>142</v>
      </c>
      <c r="B125" s="17" t="s">
        <v>124</v>
      </c>
      <c r="C125" s="17">
        <v>27.5</v>
      </c>
      <c r="D125" s="17">
        <v>14.8</v>
      </c>
      <c r="F125" s="17">
        <f t="shared" si="20"/>
        <v>14.8</v>
      </c>
      <c r="G125" s="17">
        <v>8.3000000000000007</v>
      </c>
      <c r="I125" s="17">
        <f t="shared" si="17"/>
        <v>8.3000000000000007</v>
      </c>
      <c r="P125" s="17">
        <f t="shared" si="21"/>
        <v>0.56081081081081086</v>
      </c>
      <c r="R125" s="17" t="s">
        <v>111</v>
      </c>
      <c r="T125" s="17">
        <v>0.9</v>
      </c>
      <c r="V125" s="17">
        <v>0.9</v>
      </c>
      <c r="X125" s="17">
        <v>0.9</v>
      </c>
      <c r="Z125" s="34">
        <f t="shared" si="19"/>
        <v>0.9</v>
      </c>
    </row>
    <row r="126" spans="1:32" ht="21" customHeight="1">
      <c r="A126" s="17" t="s">
        <v>129</v>
      </c>
      <c r="B126" s="17" t="s">
        <v>124</v>
      </c>
      <c r="C126" s="17">
        <v>42.4</v>
      </c>
      <c r="D126" s="17">
        <v>11.3</v>
      </c>
      <c r="F126" s="17">
        <f t="shared" si="20"/>
        <v>11.3</v>
      </c>
      <c r="G126" s="17">
        <v>8.6</v>
      </c>
      <c r="I126" s="17">
        <f t="shared" si="17"/>
        <v>8.6</v>
      </c>
      <c r="J126" s="17">
        <v>24.2</v>
      </c>
      <c r="L126" s="17">
        <f>AVERAGE(J126:K126)</f>
        <v>24.2</v>
      </c>
      <c r="M126" s="17">
        <v>24.9</v>
      </c>
      <c r="O126" s="17">
        <f>AVERAGE(M126:N126)</f>
        <v>24.9</v>
      </c>
      <c r="P126" s="17">
        <f t="shared" si="21"/>
        <v>0.76106194690265483</v>
      </c>
      <c r="Q126" s="17">
        <f>J126/D126</f>
        <v>2.1415929203539821</v>
      </c>
      <c r="R126" s="17" t="s">
        <v>118</v>
      </c>
      <c r="T126" s="17">
        <v>2.2000000000000002</v>
      </c>
      <c r="V126" s="17">
        <v>2.2000000000000002</v>
      </c>
      <c r="X126" s="17">
        <v>2.2999999999999998</v>
      </c>
      <c r="Z126" s="34">
        <f t="shared" si="19"/>
        <v>2.2333333333333334</v>
      </c>
      <c r="AA126" s="17">
        <v>0.8</v>
      </c>
      <c r="AB126" s="17">
        <v>14.7</v>
      </c>
      <c r="AD126" s="17">
        <f>AVERAGE(AB126:AC126)</f>
        <v>14.7</v>
      </c>
      <c r="AF126" s="17">
        <v>41.8</v>
      </c>
    </row>
    <row r="127" spans="1:32" ht="21" customHeight="1">
      <c r="A127" s="17" t="s">
        <v>161</v>
      </c>
      <c r="B127" s="17" t="s">
        <v>124</v>
      </c>
      <c r="C127" s="17">
        <v>21.6</v>
      </c>
      <c r="D127" s="17">
        <v>14.5</v>
      </c>
      <c r="F127" s="17">
        <f t="shared" si="20"/>
        <v>14.5</v>
      </c>
      <c r="G127" s="17">
        <v>8.9</v>
      </c>
      <c r="I127" s="17">
        <f t="shared" si="17"/>
        <v>8.9</v>
      </c>
      <c r="P127" s="17">
        <f t="shared" si="21"/>
        <v>0.61379310344827587</v>
      </c>
      <c r="R127" s="17" t="s">
        <v>111</v>
      </c>
      <c r="T127" s="17">
        <v>1</v>
      </c>
      <c r="V127" s="17">
        <v>1</v>
      </c>
      <c r="X127" s="17">
        <v>0.9</v>
      </c>
      <c r="Z127" s="34">
        <f t="shared" si="19"/>
        <v>0.96666666666666667</v>
      </c>
    </row>
    <row r="128" spans="1:32" ht="21" customHeight="1">
      <c r="A128" s="17" t="s">
        <v>133</v>
      </c>
      <c r="B128" s="17" t="s">
        <v>124</v>
      </c>
      <c r="C128" s="17">
        <v>36.1</v>
      </c>
      <c r="D128" s="17">
        <v>11.97</v>
      </c>
      <c r="E128" s="17">
        <v>12.9</v>
      </c>
      <c r="F128" s="17">
        <f t="shared" si="20"/>
        <v>12.435</v>
      </c>
      <c r="G128" s="17">
        <v>7.1</v>
      </c>
      <c r="H128" s="17">
        <v>10.8</v>
      </c>
      <c r="I128" s="17">
        <f t="shared" si="17"/>
        <v>8.9499999999999993</v>
      </c>
      <c r="J128" s="17">
        <v>15.7</v>
      </c>
      <c r="K128" s="17">
        <v>29.2</v>
      </c>
      <c r="L128" s="17">
        <f>AVERAGE(J128:K128)</f>
        <v>22.45</v>
      </c>
      <c r="M128" s="17">
        <v>17.600000000000001</v>
      </c>
      <c r="N128" s="17">
        <v>26.6</v>
      </c>
      <c r="O128" s="17">
        <f>AVERAGE(M128:N128)</f>
        <v>22.1</v>
      </c>
      <c r="P128" s="17">
        <f t="shared" si="21"/>
        <v>0.59314954051796154</v>
      </c>
      <c r="Q128" s="17">
        <f>J128/D128</f>
        <v>1.311612364243943</v>
      </c>
      <c r="R128" s="17" t="s">
        <v>111</v>
      </c>
      <c r="T128" s="17">
        <v>1.5</v>
      </c>
      <c r="V128" s="17">
        <v>1.5</v>
      </c>
      <c r="X128" s="17">
        <v>1.4</v>
      </c>
      <c r="Z128" s="34">
        <f t="shared" si="19"/>
        <v>1.4666666666666668</v>
      </c>
      <c r="AB128" s="17">
        <v>12.8</v>
      </c>
      <c r="AD128" s="17">
        <f>AVERAGE(AB128:AC128)</f>
        <v>12.8</v>
      </c>
      <c r="AF128" s="17">
        <v>18.5</v>
      </c>
    </row>
    <row r="129" spans="1:32" ht="21" customHeight="1">
      <c r="A129" s="17" t="s">
        <v>154</v>
      </c>
      <c r="B129" s="17" t="s">
        <v>124</v>
      </c>
      <c r="C129" s="17">
        <v>23.5</v>
      </c>
      <c r="D129" s="17">
        <v>12.6</v>
      </c>
      <c r="F129" s="17">
        <f t="shared" si="20"/>
        <v>12.6</v>
      </c>
      <c r="G129" s="17">
        <v>9.1</v>
      </c>
      <c r="I129" s="17">
        <f t="shared" si="17"/>
        <v>9.1</v>
      </c>
      <c r="J129" s="17">
        <v>18.399999999999999</v>
      </c>
      <c r="L129" s="17">
        <f>AVERAGE(J129:K129)</f>
        <v>18.399999999999999</v>
      </c>
      <c r="M129" s="17">
        <v>17.8</v>
      </c>
      <c r="O129" s="17">
        <f>AVERAGE(M129:N129)</f>
        <v>17.8</v>
      </c>
      <c r="P129" s="17">
        <f t="shared" si="21"/>
        <v>0.72222222222222221</v>
      </c>
      <c r="Q129" s="17">
        <f>J129/D129</f>
        <v>1.4603174603174602</v>
      </c>
      <c r="R129" s="17" t="s">
        <v>111</v>
      </c>
      <c r="T129" s="17">
        <v>0.6</v>
      </c>
      <c r="V129" s="17">
        <v>0.5</v>
      </c>
      <c r="X129" s="17">
        <v>0.5</v>
      </c>
      <c r="Z129" s="34">
        <f t="shared" si="19"/>
        <v>0.53333333333333333</v>
      </c>
    </row>
    <row r="130" spans="1:32" ht="21" customHeight="1">
      <c r="A130" s="17" t="s">
        <v>125</v>
      </c>
      <c r="B130" s="17" t="s">
        <v>124</v>
      </c>
      <c r="C130" s="17">
        <v>48.2</v>
      </c>
      <c r="D130" s="17">
        <v>11.3</v>
      </c>
      <c r="E130" s="17">
        <v>12.3</v>
      </c>
      <c r="F130" s="17">
        <f t="shared" si="20"/>
        <v>11.8</v>
      </c>
      <c r="G130" s="17">
        <v>9.8000000000000007</v>
      </c>
      <c r="H130" s="17">
        <v>10.5</v>
      </c>
      <c r="I130" s="17">
        <f t="shared" si="17"/>
        <v>10.15</v>
      </c>
      <c r="J130" s="17">
        <v>23.5</v>
      </c>
      <c r="K130" s="17">
        <v>26.6</v>
      </c>
      <c r="L130" s="17">
        <f>AVERAGE(J130:K130)</f>
        <v>25.05</v>
      </c>
      <c r="M130" s="17">
        <v>23.4</v>
      </c>
      <c r="N130" s="17">
        <v>25.5</v>
      </c>
      <c r="O130" s="17">
        <f>AVERAGE(M130:N130)</f>
        <v>24.45</v>
      </c>
      <c r="P130" s="17">
        <f t="shared" si="21"/>
        <v>0.86725663716814161</v>
      </c>
      <c r="Q130" s="17">
        <f>J130/D130</f>
        <v>2.0796460176991149</v>
      </c>
      <c r="R130" s="17" t="s">
        <v>118</v>
      </c>
      <c r="T130" s="17">
        <v>3.2</v>
      </c>
      <c r="V130" s="17">
        <v>3.4</v>
      </c>
      <c r="X130" s="17">
        <v>3.4</v>
      </c>
      <c r="Z130" s="34">
        <f t="shared" si="19"/>
        <v>3.3333333333333335</v>
      </c>
      <c r="AA130" s="17">
        <v>1.3</v>
      </c>
      <c r="AB130" s="17">
        <v>8.1999999999999993</v>
      </c>
      <c r="AD130" s="17">
        <f>AVERAGE(AB130:AC130)</f>
        <v>8.1999999999999993</v>
      </c>
      <c r="AF130" s="17">
        <v>44.7</v>
      </c>
    </row>
    <row r="131" spans="1:32" ht="21" customHeight="1">
      <c r="A131" s="17" t="s">
        <v>165</v>
      </c>
      <c r="B131" s="17" t="s">
        <v>124</v>
      </c>
      <c r="C131" s="17">
        <v>20.2</v>
      </c>
      <c r="R131" s="17" t="s">
        <v>111</v>
      </c>
      <c r="T131" s="17">
        <v>0.31</v>
      </c>
      <c r="V131" s="17">
        <v>0.32</v>
      </c>
      <c r="X131" s="17">
        <v>0.31</v>
      </c>
      <c r="Z131" s="34">
        <f t="shared" si="19"/>
        <v>0.3133333333333333</v>
      </c>
    </row>
  </sheetData>
  <sortState ref="A2:AP132">
    <sortCondition ref="B2:B132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baseColWidth="10" defaultRowHeight="14" x14ac:dyDescent="0"/>
  <cols>
    <col min="1" max="1" width="10.83203125" style="37"/>
    <col min="2" max="2" width="15.6640625" style="37" bestFit="1" customWidth="1"/>
    <col min="3" max="3" width="14.83203125" style="37" bestFit="1" customWidth="1"/>
    <col min="4" max="4" width="16.5" style="37" bestFit="1" customWidth="1"/>
    <col min="5" max="5" width="17.1640625" style="37" bestFit="1" customWidth="1"/>
    <col min="6" max="6" width="17.1640625" style="37" customWidth="1"/>
    <col min="7" max="7" width="12.6640625" style="37" bestFit="1" customWidth="1"/>
    <col min="8" max="8" width="10.83203125" style="37"/>
    <col min="9" max="9" width="15.6640625" style="37" bestFit="1" customWidth="1"/>
    <col min="10" max="10" width="16" style="37" bestFit="1" customWidth="1"/>
    <col min="11" max="11" width="10.83203125" style="37"/>
    <col min="12" max="12" width="15.1640625" style="37" bestFit="1" customWidth="1"/>
    <col min="13" max="16384" width="10.83203125" style="37"/>
  </cols>
  <sheetData>
    <row r="1" spans="1:13" s="36" customFormat="1">
      <c r="A1" s="36" t="s">
        <v>29</v>
      </c>
      <c r="B1" s="36" t="s">
        <v>30</v>
      </c>
      <c r="C1" s="36" t="s">
        <v>31</v>
      </c>
      <c r="D1" s="36" t="s">
        <v>32</v>
      </c>
      <c r="E1" s="36" t="s">
        <v>33</v>
      </c>
      <c r="F1" s="36" t="s">
        <v>34</v>
      </c>
      <c r="G1" s="36" t="s">
        <v>35</v>
      </c>
      <c r="H1" s="36" t="s">
        <v>36</v>
      </c>
      <c r="I1" s="36" t="s">
        <v>37</v>
      </c>
    </row>
    <row r="2" spans="1:13">
      <c r="A2" s="37" t="s">
        <v>38</v>
      </c>
      <c r="B2" s="37" t="s">
        <v>50</v>
      </c>
      <c r="C2" s="37">
        <v>210</v>
      </c>
      <c r="D2" s="37">
        <v>28</v>
      </c>
      <c r="E2" s="37">
        <v>11.8</v>
      </c>
      <c r="F2" s="37">
        <v>7.75</v>
      </c>
      <c r="G2" s="37">
        <v>46</v>
      </c>
      <c r="H2" s="37">
        <v>4</v>
      </c>
      <c r="I2" s="38">
        <f t="shared" ref="I2:I7" si="0">G2/H2</f>
        <v>11.5</v>
      </c>
      <c r="L2" s="39" t="s">
        <v>39</v>
      </c>
      <c r="M2" s="40" t="e">
        <f>AVERAGE(K7,K16,K27,K29,K39,K43,K49,K53,K55,#REF!,K62,K65,K71)</f>
        <v>#REF!</v>
      </c>
    </row>
    <row r="3" spans="1:13">
      <c r="G3" s="37">
        <v>56</v>
      </c>
      <c r="H3" s="37">
        <v>4</v>
      </c>
      <c r="I3" s="38">
        <f t="shared" si="0"/>
        <v>14</v>
      </c>
      <c r="L3" s="39" t="s">
        <v>40</v>
      </c>
      <c r="M3" s="40" t="e">
        <f>STDEV(K7,K16,K27,K29,K39,K43,K49,K53,K55,#REF!,K62,K65,K71,)</f>
        <v>#REF!</v>
      </c>
    </row>
    <row r="4" spans="1:13">
      <c r="G4" s="37">
        <v>123</v>
      </c>
      <c r="H4" s="37">
        <v>10</v>
      </c>
      <c r="I4" s="38">
        <f t="shared" si="0"/>
        <v>12.3</v>
      </c>
    </row>
    <row r="5" spans="1:13">
      <c r="G5" s="37">
        <v>16.600000000000001</v>
      </c>
      <c r="H5" s="37">
        <v>2</v>
      </c>
      <c r="I5" s="38">
        <f t="shared" si="0"/>
        <v>8.3000000000000007</v>
      </c>
      <c r="L5" s="36" t="s">
        <v>41</v>
      </c>
      <c r="M5" s="41">
        <f>AVERAGE(I2:I71)</f>
        <v>17.691001617077234</v>
      </c>
    </row>
    <row r="6" spans="1:13">
      <c r="G6" s="37">
        <v>12</v>
      </c>
      <c r="H6" s="37">
        <v>1</v>
      </c>
      <c r="I6" s="38">
        <f t="shared" si="0"/>
        <v>12</v>
      </c>
      <c r="L6" s="36" t="s">
        <v>42</v>
      </c>
      <c r="M6" s="41">
        <f>STDEV(I2:I71)</f>
        <v>5.0723582618950269</v>
      </c>
    </row>
    <row r="7" spans="1:13">
      <c r="E7" s="37" t="s">
        <v>247</v>
      </c>
      <c r="G7" s="37">
        <v>21.3</v>
      </c>
      <c r="H7" s="37">
        <v>2</v>
      </c>
      <c r="I7" s="38">
        <f t="shared" si="0"/>
        <v>10.65</v>
      </c>
      <c r="J7" s="42" t="s">
        <v>43</v>
      </c>
      <c r="K7" s="43">
        <f>AVERAGE(I2:I7)</f>
        <v>11.458333333333334</v>
      </c>
    </row>
    <row r="9" spans="1:13">
      <c r="A9" s="37" t="s">
        <v>44</v>
      </c>
      <c r="B9" s="37" t="s">
        <v>52</v>
      </c>
      <c r="C9" s="37">
        <v>157</v>
      </c>
      <c r="D9" s="37">
        <v>11.9</v>
      </c>
      <c r="E9" s="37">
        <v>11</v>
      </c>
      <c r="F9" s="37">
        <v>7.1</v>
      </c>
      <c r="G9" s="37">
        <v>79</v>
      </c>
      <c r="H9" s="37">
        <v>6</v>
      </c>
      <c r="I9" s="38">
        <f t="shared" ref="I9:I65" si="1">G9/H9</f>
        <v>13.166666666666666</v>
      </c>
    </row>
    <row r="10" spans="1:13">
      <c r="G10" s="37">
        <v>13</v>
      </c>
      <c r="H10" s="37">
        <v>1</v>
      </c>
      <c r="I10" s="38">
        <f t="shared" si="1"/>
        <v>13</v>
      </c>
    </row>
    <row r="11" spans="1:13">
      <c r="G11" s="37">
        <v>44</v>
      </c>
      <c r="H11" s="37">
        <v>3</v>
      </c>
      <c r="I11" s="38">
        <f t="shared" si="1"/>
        <v>14.666666666666666</v>
      </c>
    </row>
    <row r="12" spans="1:13">
      <c r="G12" s="37">
        <v>567</v>
      </c>
      <c r="H12" s="37">
        <v>36</v>
      </c>
      <c r="I12" s="38">
        <f t="shared" si="1"/>
        <v>15.75</v>
      </c>
    </row>
    <row r="13" spans="1:13">
      <c r="G13" s="37">
        <v>135</v>
      </c>
      <c r="H13" s="37">
        <v>10</v>
      </c>
      <c r="I13" s="38">
        <f t="shared" si="1"/>
        <v>13.5</v>
      </c>
    </row>
    <row r="14" spans="1:13">
      <c r="G14" s="37">
        <v>520</v>
      </c>
      <c r="H14" s="37">
        <v>30</v>
      </c>
      <c r="I14" s="38">
        <f t="shared" si="1"/>
        <v>17.333333333333332</v>
      </c>
    </row>
    <row r="15" spans="1:13">
      <c r="G15" s="37">
        <v>72</v>
      </c>
      <c r="H15" s="37">
        <v>5</v>
      </c>
      <c r="I15" s="38">
        <f t="shared" si="1"/>
        <v>14.4</v>
      </c>
    </row>
    <row r="16" spans="1:13">
      <c r="G16" s="37">
        <v>252</v>
      </c>
      <c r="H16" s="37">
        <v>18</v>
      </c>
      <c r="I16" s="38">
        <f t="shared" si="1"/>
        <v>14</v>
      </c>
      <c r="J16" s="42" t="s">
        <v>43</v>
      </c>
      <c r="K16" s="43">
        <f>AVERAGE(I9:I16)</f>
        <v>14.477083333333333</v>
      </c>
    </row>
    <row r="18" spans="1:11">
      <c r="A18" s="37" t="s">
        <v>45</v>
      </c>
      <c r="B18" s="37" t="s">
        <v>49</v>
      </c>
      <c r="C18" s="37">
        <v>159</v>
      </c>
      <c r="D18" s="37">
        <v>17</v>
      </c>
      <c r="F18" s="37">
        <v>9.1999999999999993</v>
      </c>
      <c r="G18" s="37">
        <v>782</v>
      </c>
      <c r="H18" s="37">
        <v>33</v>
      </c>
      <c r="I18" s="38">
        <f t="shared" si="1"/>
        <v>23.696969696969695</v>
      </c>
    </row>
    <row r="19" spans="1:11">
      <c r="G19" s="37">
        <v>167</v>
      </c>
      <c r="H19" s="37">
        <v>9</v>
      </c>
      <c r="I19" s="38">
        <f t="shared" si="1"/>
        <v>18.555555555555557</v>
      </c>
    </row>
    <row r="20" spans="1:11">
      <c r="G20" s="37">
        <v>384</v>
      </c>
      <c r="H20" s="37">
        <v>12</v>
      </c>
      <c r="I20" s="38">
        <f t="shared" si="1"/>
        <v>32</v>
      </c>
    </row>
    <row r="21" spans="1:11">
      <c r="G21" s="37">
        <v>346</v>
      </c>
      <c r="H21" s="37">
        <v>13</v>
      </c>
      <c r="I21" s="38">
        <f t="shared" si="1"/>
        <v>26.615384615384617</v>
      </c>
    </row>
    <row r="22" spans="1:11">
      <c r="G22" s="37">
        <v>907</v>
      </c>
      <c r="H22" s="37">
        <v>29</v>
      </c>
      <c r="I22" s="38">
        <f t="shared" si="1"/>
        <v>31.275862068965516</v>
      </c>
    </row>
    <row r="23" spans="1:11">
      <c r="G23" s="37">
        <v>72</v>
      </c>
      <c r="H23" s="37">
        <v>4</v>
      </c>
      <c r="I23" s="38">
        <f t="shared" si="1"/>
        <v>18</v>
      </c>
    </row>
    <row r="24" spans="1:11">
      <c r="G24" s="37">
        <v>62</v>
      </c>
      <c r="H24" s="37">
        <v>3</v>
      </c>
      <c r="I24" s="38">
        <f t="shared" si="1"/>
        <v>20.666666666666668</v>
      </c>
    </row>
    <row r="25" spans="1:11">
      <c r="G25" s="37">
        <v>208</v>
      </c>
      <c r="H25" s="37">
        <v>9</v>
      </c>
      <c r="I25" s="38">
        <f t="shared" si="1"/>
        <v>23.111111111111111</v>
      </c>
    </row>
    <row r="26" spans="1:11">
      <c r="G26" s="37">
        <v>189</v>
      </c>
      <c r="H26" s="37">
        <v>10</v>
      </c>
      <c r="I26" s="38">
        <f t="shared" si="1"/>
        <v>18.899999999999999</v>
      </c>
    </row>
    <row r="27" spans="1:11">
      <c r="G27" s="37">
        <v>235</v>
      </c>
      <c r="H27" s="37">
        <v>9</v>
      </c>
      <c r="I27" s="38">
        <f t="shared" si="1"/>
        <v>26.111111111111111</v>
      </c>
      <c r="J27" s="42" t="s">
        <v>43</v>
      </c>
      <c r="K27" s="43">
        <f>AVERAGE(I18:I27)</f>
        <v>23.893266082576428</v>
      </c>
    </row>
    <row r="28" spans="1:11">
      <c r="I28" s="38"/>
    </row>
    <row r="29" spans="1:11">
      <c r="A29" s="37" t="s">
        <v>46</v>
      </c>
      <c r="B29" s="37" t="s">
        <v>49</v>
      </c>
      <c r="C29" s="37" t="s">
        <v>51</v>
      </c>
      <c r="D29" s="37">
        <v>9.3000000000000007</v>
      </c>
      <c r="F29" s="37">
        <v>4.7</v>
      </c>
      <c r="G29" s="37">
        <v>47</v>
      </c>
      <c r="H29" s="37">
        <v>2</v>
      </c>
      <c r="I29" s="38">
        <f t="shared" si="1"/>
        <v>23.5</v>
      </c>
      <c r="J29" s="42" t="s">
        <v>43</v>
      </c>
      <c r="K29" s="43">
        <f>AVERAGE(I29)</f>
        <v>23.5</v>
      </c>
    </row>
    <row r="30" spans="1:11">
      <c r="I30" s="38"/>
    </row>
    <row r="31" spans="1:11">
      <c r="A31" s="37" t="s">
        <v>47</v>
      </c>
      <c r="B31" s="37" t="s">
        <v>50</v>
      </c>
      <c r="C31" s="37">
        <v>230</v>
      </c>
      <c r="D31" s="37">
        <v>52.1</v>
      </c>
      <c r="E31" s="37">
        <v>20.100000000000001</v>
      </c>
      <c r="F31" s="37">
        <v>12.2</v>
      </c>
      <c r="G31" s="37">
        <v>99</v>
      </c>
      <c r="H31" s="37">
        <v>5</v>
      </c>
      <c r="I31" s="38">
        <f t="shared" si="1"/>
        <v>19.8</v>
      </c>
    </row>
    <row r="32" spans="1:11">
      <c r="G32" s="37">
        <v>33</v>
      </c>
      <c r="H32" s="37">
        <v>2</v>
      </c>
      <c r="I32" s="38">
        <f t="shared" si="1"/>
        <v>16.5</v>
      </c>
    </row>
    <row r="33" spans="1:11">
      <c r="G33" s="37">
        <v>80</v>
      </c>
      <c r="H33" s="37">
        <v>4</v>
      </c>
      <c r="I33" s="38">
        <f t="shared" si="1"/>
        <v>20</v>
      </c>
    </row>
    <row r="34" spans="1:11">
      <c r="G34" s="37">
        <v>93</v>
      </c>
      <c r="H34" s="37">
        <v>4</v>
      </c>
      <c r="I34" s="38">
        <f t="shared" si="1"/>
        <v>23.25</v>
      </c>
    </row>
    <row r="35" spans="1:11">
      <c r="G35" s="37">
        <v>35</v>
      </c>
      <c r="H35" s="37">
        <v>2</v>
      </c>
      <c r="I35" s="38">
        <f t="shared" si="1"/>
        <v>17.5</v>
      </c>
    </row>
    <row r="36" spans="1:11">
      <c r="G36" s="37">
        <v>23</v>
      </c>
      <c r="H36" s="37">
        <v>1</v>
      </c>
      <c r="I36" s="38">
        <f t="shared" si="1"/>
        <v>23</v>
      </c>
    </row>
    <row r="37" spans="1:11">
      <c r="G37" s="37">
        <v>21</v>
      </c>
      <c r="H37" s="37">
        <v>1</v>
      </c>
      <c r="I37" s="38">
        <f t="shared" si="1"/>
        <v>21</v>
      </c>
    </row>
    <row r="38" spans="1:11">
      <c r="G38" s="37">
        <v>160</v>
      </c>
      <c r="H38" s="37">
        <v>10</v>
      </c>
      <c r="I38" s="38">
        <f t="shared" si="1"/>
        <v>16</v>
      </c>
    </row>
    <row r="39" spans="1:11">
      <c r="G39" s="37">
        <v>40</v>
      </c>
      <c r="H39" s="37">
        <v>3</v>
      </c>
      <c r="I39" s="38">
        <f t="shared" si="1"/>
        <v>13.333333333333334</v>
      </c>
      <c r="J39" s="42" t="s">
        <v>43</v>
      </c>
      <c r="K39" s="43">
        <f>AVERAGE(I31:I39)</f>
        <v>18.931481481481484</v>
      </c>
    </row>
    <row r="41" spans="1:11">
      <c r="A41" s="37" t="s">
        <v>48</v>
      </c>
      <c r="B41" s="37" t="s">
        <v>52</v>
      </c>
      <c r="C41" s="37" t="s">
        <v>51</v>
      </c>
      <c r="D41" s="37">
        <v>42</v>
      </c>
      <c r="E41" s="37">
        <v>36.299999999999997</v>
      </c>
      <c r="F41" s="37">
        <v>14.2</v>
      </c>
      <c r="G41" s="37">
        <v>104</v>
      </c>
      <c r="H41" s="37">
        <v>5</v>
      </c>
      <c r="I41" s="38">
        <f t="shared" si="1"/>
        <v>20.8</v>
      </c>
    </row>
    <row r="42" spans="1:11">
      <c r="G42" s="37">
        <v>134</v>
      </c>
      <c r="H42" s="37">
        <v>6</v>
      </c>
      <c r="I42" s="38">
        <f t="shared" si="1"/>
        <v>22.333333333333332</v>
      </c>
    </row>
    <row r="43" spans="1:11">
      <c r="G43" s="37">
        <v>59</v>
      </c>
      <c r="H43" s="37">
        <v>3</v>
      </c>
      <c r="I43" s="38">
        <f t="shared" si="1"/>
        <v>19.666666666666668</v>
      </c>
      <c r="J43" s="42" t="s">
        <v>43</v>
      </c>
      <c r="K43" s="43">
        <f>AVERAGE(I41:I43)</f>
        <v>20.933333333333334</v>
      </c>
    </row>
    <row r="45" spans="1:11">
      <c r="A45" s="37">
        <v>96312</v>
      </c>
      <c r="B45" s="37" t="s">
        <v>234</v>
      </c>
      <c r="C45" s="37">
        <v>281</v>
      </c>
      <c r="D45" s="37">
        <v>69.7</v>
      </c>
      <c r="E45" s="37">
        <v>28</v>
      </c>
      <c r="F45" s="37">
        <v>14.7</v>
      </c>
      <c r="G45" s="37">
        <v>100</v>
      </c>
      <c r="H45" s="37">
        <v>5</v>
      </c>
      <c r="I45" s="38">
        <f t="shared" si="1"/>
        <v>20</v>
      </c>
    </row>
    <row r="46" spans="1:11">
      <c r="G46" s="37">
        <v>87</v>
      </c>
      <c r="H46" s="37">
        <v>6</v>
      </c>
      <c r="I46" s="38">
        <f t="shared" si="1"/>
        <v>14.5</v>
      </c>
    </row>
    <row r="47" spans="1:11">
      <c r="G47" s="37">
        <v>69</v>
      </c>
      <c r="H47" s="37">
        <v>3</v>
      </c>
      <c r="I47" s="38">
        <f t="shared" si="1"/>
        <v>23</v>
      </c>
    </row>
    <row r="48" spans="1:11">
      <c r="G48" s="37">
        <v>17</v>
      </c>
      <c r="H48" s="37">
        <v>1</v>
      </c>
      <c r="I48" s="38">
        <f t="shared" si="1"/>
        <v>17</v>
      </c>
    </row>
    <row r="49" spans="1:11">
      <c r="G49" s="37">
        <v>17</v>
      </c>
      <c r="H49" s="37">
        <v>1</v>
      </c>
      <c r="I49" s="38">
        <f t="shared" si="1"/>
        <v>17</v>
      </c>
      <c r="J49" s="42" t="s">
        <v>43</v>
      </c>
      <c r="K49" s="43">
        <f>AVERAGE(I45:I49)</f>
        <v>18.3</v>
      </c>
    </row>
    <row r="50" spans="1:11">
      <c r="I50" s="38"/>
      <c r="J50" s="44"/>
      <c r="K50" s="45"/>
    </row>
    <row r="51" spans="1:11">
      <c r="A51" s="37" t="s">
        <v>253</v>
      </c>
      <c r="B51" s="37" t="s">
        <v>249</v>
      </c>
      <c r="C51" s="37" t="s">
        <v>248</v>
      </c>
      <c r="D51" s="37">
        <v>49.6</v>
      </c>
      <c r="E51" s="37">
        <v>25.4</v>
      </c>
      <c r="F51" s="37">
        <v>12.75</v>
      </c>
      <c r="G51" s="37">
        <v>907</v>
      </c>
      <c r="H51" s="37">
        <v>46</v>
      </c>
      <c r="I51" s="38">
        <f t="shared" si="1"/>
        <v>19.717391304347824</v>
      </c>
      <c r="J51" s="44"/>
      <c r="K51" s="45"/>
    </row>
    <row r="52" spans="1:11">
      <c r="G52" s="37">
        <v>133</v>
      </c>
      <c r="H52" s="37">
        <v>6</v>
      </c>
      <c r="I52" s="38">
        <f t="shared" si="1"/>
        <v>22.166666666666668</v>
      </c>
      <c r="J52" s="44"/>
      <c r="K52" s="45"/>
    </row>
    <row r="53" spans="1:11">
      <c r="G53" s="37">
        <v>796</v>
      </c>
      <c r="H53" s="37">
        <v>42</v>
      </c>
      <c r="I53" s="38">
        <f t="shared" si="1"/>
        <v>18.952380952380953</v>
      </c>
      <c r="J53" s="42" t="s">
        <v>43</v>
      </c>
      <c r="K53" s="43">
        <f>AVERAGE(I51:I53)</f>
        <v>20.278812974465151</v>
      </c>
    </row>
    <row r="54" spans="1:11">
      <c r="I54" s="38"/>
      <c r="J54" s="44"/>
      <c r="K54" s="45"/>
    </row>
    <row r="55" spans="1:11">
      <c r="A55" s="37" t="s">
        <v>250</v>
      </c>
      <c r="B55" s="37" t="s">
        <v>251</v>
      </c>
      <c r="C55" s="37" t="s">
        <v>248</v>
      </c>
      <c r="D55" s="37">
        <v>27.5</v>
      </c>
      <c r="E55" s="37" t="s">
        <v>252</v>
      </c>
      <c r="F55" s="37">
        <v>14.8</v>
      </c>
      <c r="G55" s="37">
        <v>940</v>
      </c>
      <c r="H55" s="37">
        <v>55</v>
      </c>
      <c r="I55" s="38">
        <f t="shared" si="1"/>
        <v>17.09090909090909</v>
      </c>
      <c r="J55" s="42" t="s">
        <v>43</v>
      </c>
      <c r="K55" s="43">
        <f>AVERAGE(I54:I55)</f>
        <v>17.09090909090909</v>
      </c>
    </row>
    <row r="56" spans="1:11">
      <c r="I56" s="38"/>
      <c r="J56" s="44"/>
      <c r="K56" s="45"/>
    </row>
    <row r="57" spans="1:11">
      <c r="A57" s="37" t="s">
        <v>254</v>
      </c>
      <c r="B57" s="37" t="s">
        <v>251</v>
      </c>
      <c r="C57" s="37" t="s">
        <v>248</v>
      </c>
      <c r="D57" s="37">
        <v>36.1</v>
      </c>
      <c r="E57" s="37">
        <v>22.5</v>
      </c>
      <c r="F57" s="37">
        <v>12.4</v>
      </c>
      <c r="G57" s="37">
        <v>46</v>
      </c>
      <c r="H57" s="37">
        <v>4</v>
      </c>
      <c r="I57" s="38">
        <f t="shared" si="1"/>
        <v>11.5</v>
      </c>
      <c r="J57" s="44"/>
      <c r="K57" s="45"/>
    </row>
    <row r="58" spans="1:11">
      <c r="G58" s="37">
        <v>67</v>
      </c>
      <c r="H58" s="37">
        <v>5</v>
      </c>
      <c r="I58" s="38">
        <f t="shared" si="1"/>
        <v>13.4</v>
      </c>
      <c r="J58" s="44"/>
      <c r="K58" s="45"/>
    </row>
    <row r="59" spans="1:11">
      <c r="G59" s="37">
        <v>64</v>
      </c>
      <c r="H59" s="37">
        <v>4</v>
      </c>
      <c r="I59" s="38">
        <f t="shared" si="1"/>
        <v>16</v>
      </c>
      <c r="J59" s="44"/>
      <c r="K59" s="45"/>
    </row>
    <row r="60" spans="1:11">
      <c r="G60" s="37">
        <v>120</v>
      </c>
      <c r="H60" s="37">
        <v>9</v>
      </c>
      <c r="I60" s="38">
        <f t="shared" si="1"/>
        <v>13.333333333333334</v>
      </c>
      <c r="J60" s="44"/>
      <c r="K60" s="45"/>
    </row>
    <row r="61" spans="1:11">
      <c r="G61" s="37">
        <v>81</v>
      </c>
      <c r="H61" s="37">
        <v>8</v>
      </c>
      <c r="I61" s="38">
        <f t="shared" si="1"/>
        <v>10.125</v>
      </c>
    </row>
    <row r="62" spans="1:11">
      <c r="G62" s="37">
        <v>76</v>
      </c>
      <c r="H62" s="37">
        <v>5</v>
      </c>
      <c r="I62" s="38">
        <f t="shared" si="1"/>
        <v>15.2</v>
      </c>
      <c r="J62" s="42" t="s">
        <v>43</v>
      </c>
      <c r="K62" s="43">
        <f>AVERAGE(I57:I62)</f>
        <v>13.259722222222223</v>
      </c>
    </row>
    <row r="63" spans="1:1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spans="1:11">
      <c r="A64" s="46">
        <v>10022</v>
      </c>
      <c r="B64" s="46" t="s">
        <v>249</v>
      </c>
      <c r="C64" s="37" t="s">
        <v>248</v>
      </c>
      <c r="D64" s="46">
        <v>28.9</v>
      </c>
      <c r="E64" s="46">
        <v>24.5</v>
      </c>
      <c r="F64" s="46">
        <v>13.5</v>
      </c>
      <c r="G64" s="46">
        <v>222</v>
      </c>
      <c r="H64" s="46">
        <v>12</v>
      </c>
      <c r="I64" s="38">
        <f t="shared" si="1"/>
        <v>18.5</v>
      </c>
      <c r="J64" s="46"/>
      <c r="K64" s="46"/>
    </row>
    <row r="65" spans="1:11">
      <c r="A65" s="46"/>
      <c r="B65" s="46"/>
      <c r="C65" s="46"/>
      <c r="D65" s="46"/>
      <c r="E65" s="46"/>
      <c r="F65" s="46"/>
      <c r="G65" s="46">
        <v>695</v>
      </c>
      <c r="H65" s="46">
        <v>32</v>
      </c>
      <c r="I65" s="47">
        <f t="shared" si="1"/>
        <v>21.71875</v>
      </c>
      <c r="J65" s="42" t="s">
        <v>43</v>
      </c>
      <c r="K65" s="43">
        <f>AVERAGE(I64:I65)</f>
        <v>20.109375</v>
      </c>
    </row>
    <row r="66" spans="1:1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>
      <c r="A67" s="46" t="s">
        <v>257</v>
      </c>
      <c r="B67" s="46" t="s">
        <v>251</v>
      </c>
      <c r="D67" s="46">
        <v>48.2</v>
      </c>
      <c r="E67" s="46">
        <v>25</v>
      </c>
      <c r="F67" s="46">
        <v>11.8</v>
      </c>
      <c r="G67" s="46"/>
      <c r="H67" s="46"/>
      <c r="I67" s="46"/>
      <c r="J67" s="46"/>
      <c r="K67" s="46"/>
    </row>
    <row r="68" spans="1:1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</row>
    <row r="69" spans="1:11">
      <c r="A69" s="46">
        <v>99228</v>
      </c>
      <c r="B69" s="46" t="s">
        <v>249</v>
      </c>
      <c r="C69" s="46"/>
      <c r="D69" s="46"/>
      <c r="E69" s="46">
        <v>39.6</v>
      </c>
      <c r="F69" s="46">
        <v>17.600000000000001</v>
      </c>
      <c r="G69" s="46">
        <v>11</v>
      </c>
      <c r="H69" s="46">
        <v>1</v>
      </c>
      <c r="I69" s="47">
        <f t="shared" ref="I69:I71" si="2">G69/H69</f>
        <v>11</v>
      </c>
      <c r="J69" s="46"/>
      <c r="K69" s="46"/>
    </row>
    <row r="70" spans="1:11">
      <c r="A70" s="46"/>
      <c r="B70" s="46"/>
      <c r="C70" s="46"/>
      <c r="D70" s="46"/>
      <c r="E70" s="46"/>
      <c r="F70" s="46"/>
      <c r="G70" s="46">
        <v>13</v>
      </c>
      <c r="H70" s="46">
        <v>1</v>
      </c>
      <c r="I70" s="47">
        <f t="shared" si="2"/>
        <v>13</v>
      </c>
      <c r="J70" s="46"/>
      <c r="K70" s="46"/>
    </row>
    <row r="71" spans="1:11">
      <c r="A71" s="46"/>
      <c r="B71" s="46"/>
      <c r="C71" s="46"/>
      <c r="D71" s="46"/>
      <c r="E71" s="46"/>
      <c r="F71" s="46"/>
      <c r="G71" s="46">
        <v>15</v>
      </c>
      <c r="H71" s="46">
        <v>1</v>
      </c>
      <c r="I71" s="47">
        <f t="shared" si="2"/>
        <v>15</v>
      </c>
      <c r="J71" s="42" t="s">
        <v>43</v>
      </c>
      <c r="K71" s="43">
        <f>AVERAGE(I69:I71)</f>
        <v>13</v>
      </c>
    </row>
    <row r="72" spans="1:11">
      <c r="A72" s="46"/>
      <c r="B72" s="46"/>
      <c r="C72" s="46"/>
      <c r="D72" s="46"/>
      <c r="E72" s="46"/>
      <c r="F72" s="46"/>
      <c r="G72" s="56" t="s">
        <v>258</v>
      </c>
      <c r="H72" s="56">
        <f>SUM(H2:H71)</f>
        <v>558</v>
      </c>
      <c r="I72" s="46"/>
      <c r="J72" s="46"/>
      <c r="K72" s="46"/>
    </row>
    <row r="73" spans="1:1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>
      <c r="D74" s="37" t="s">
        <v>288</v>
      </c>
    </row>
    <row r="75" spans="1:11">
      <c r="D75" s="37">
        <v>28</v>
      </c>
      <c r="E75" s="37">
        <v>210</v>
      </c>
    </row>
    <row r="76" spans="1:11">
      <c r="D76" s="37">
        <v>11.9</v>
      </c>
      <c r="E76" s="37">
        <v>157</v>
      </c>
    </row>
    <row r="77" spans="1:11">
      <c r="D77" s="37">
        <v>17</v>
      </c>
      <c r="E77" s="37">
        <v>159</v>
      </c>
    </row>
    <row r="78" spans="1:11">
      <c r="D78" s="37">
        <v>52.1</v>
      </c>
      <c r="E78" s="37">
        <v>230</v>
      </c>
    </row>
    <row r="79" spans="1:11">
      <c r="D79" s="37">
        <v>69.7</v>
      </c>
      <c r="E79" s="37">
        <v>281</v>
      </c>
    </row>
    <row r="81" spans="4:5">
      <c r="D81" s="37" t="s">
        <v>289</v>
      </c>
    </row>
    <row r="82" spans="4:5">
      <c r="D82">
        <v>48</v>
      </c>
      <c r="E82">
        <v>208</v>
      </c>
    </row>
    <row r="83" spans="4:5">
      <c r="D83">
        <v>117</v>
      </c>
      <c r="E83" s="66">
        <v>315</v>
      </c>
    </row>
    <row r="84" spans="4:5">
      <c r="D84">
        <v>62</v>
      </c>
      <c r="E84">
        <v>253</v>
      </c>
    </row>
    <row r="85" spans="4:5">
      <c r="D85">
        <v>31</v>
      </c>
      <c r="E85">
        <v>190</v>
      </c>
    </row>
    <row r="86" spans="4:5">
      <c r="D86">
        <v>8</v>
      </c>
      <c r="E86">
        <v>130</v>
      </c>
    </row>
    <row r="88" spans="4:5">
      <c r="D88" s="37" t="s">
        <v>290</v>
      </c>
    </row>
    <row r="89" spans="4:5">
      <c r="D89">
        <v>32</v>
      </c>
      <c r="E89">
        <v>141</v>
      </c>
    </row>
    <row r="90" spans="4:5">
      <c r="D90">
        <v>59</v>
      </c>
      <c r="E90">
        <v>187</v>
      </c>
    </row>
    <row r="91" spans="4:5">
      <c r="D91">
        <v>50</v>
      </c>
      <c r="E91">
        <v>178</v>
      </c>
    </row>
    <row r="92" spans="4:5">
      <c r="D92">
        <v>33</v>
      </c>
      <c r="E92">
        <v>144</v>
      </c>
    </row>
    <row r="93" spans="4:5">
      <c r="D93">
        <v>25</v>
      </c>
      <c r="E93">
        <v>110</v>
      </c>
    </row>
    <row r="94" spans="4:5">
      <c r="D94">
        <v>54</v>
      </c>
      <c r="E94">
        <v>183</v>
      </c>
    </row>
    <row r="95" spans="4:5">
      <c r="D95">
        <v>36</v>
      </c>
      <c r="E95">
        <v>145</v>
      </c>
    </row>
    <row r="96" spans="4:5">
      <c r="D96">
        <v>23</v>
      </c>
      <c r="E96">
        <v>113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77"/>
  <sheetViews>
    <sheetView workbookViewId="0">
      <pane xSplit="4" ySplit="7" topLeftCell="E16" activePane="bottomRight" state="frozen"/>
      <selection pane="topRight" activeCell="E1" sqref="E1"/>
      <selection pane="bottomLeft" activeCell="A7" sqref="A7"/>
      <selection pane="bottomRight" activeCell="J25" sqref="J25"/>
    </sheetView>
  </sheetViews>
  <sheetFormatPr baseColWidth="10" defaultColWidth="8.83203125" defaultRowHeight="14" x14ac:dyDescent="0"/>
  <cols>
    <col min="1" max="1" width="11" customWidth="1"/>
    <col min="2" max="2" width="4.5" bestFit="1" customWidth="1"/>
    <col min="3" max="3" width="19.33203125" customWidth="1"/>
    <col min="4" max="4" width="16.5" bestFit="1" customWidth="1"/>
    <col min="5" max="5" width="11.1640625" customWidth="1"/>
    <col min="6" max="6" width="5.1640625" bestFit="1" customWidth="1"/>
    <col min="7" max="7" width="6" bestFit="1" customWidth="1"/>
    <col min="8" max="8" width="6" style="21" customWidth="1"/>
    <col min="9" max="9" width="4.83203125" bestFit="1" customWidth="1"/>
    <col min="10" max="10" width="6.1640625" bestFit="1" customWidth="1"/>
    <col min="11" max="11" width="6.1640625" customWidth="1"/>
    <col min="12" max="12" width="4.83203125" bestFit="1" customWidth="1"/>
    <col min="13" max="13" width="6" bestFit="1" customWidth="1"/>
    <col min="14" max="14" width="6" customWidth="1"/>
    <col min="15" max="16" width="6" bestFit="1" customWidth="1"/>
    <col min="17" max="17" width="6" customWidth="1"/>
    <col min="18" max="18" width="6" bestFit="1" customWidth="1"/>
    <col min="19" max="19" width="6.1640625" bestFit="1" customWidth="1"/>
    <col min="20" max="20" width="6.1640625" customWidth="1"/>
    <col min="21" max="21" width="5.33203125" bestFit="1" customWidth="1"/>
    <col min="22" max="22" width="6.1640625" bestFit="1" customWidth="1"/>
    <col min="23" max="23" width="6.1640625" customWidth="1"/>
    <col min="24" max="24" width="6.1640625" bestFit="1" customWidth="1"/>
    <col min="25" max="25" width="6" bestFit="1" customWidth="1"/>
    <col min="26" max="26" width="6" customWidth="1"/>
    <col min="27" max="27" width="4.83203125" bestFit="1" customWidth="1"/>
    <col min="28" max="28" width="4.1640625" bestFit="1" customWidth="1"/>
    <col min="29" max="29" width="4.1640625" customWidth="1"/>
    <col min="30" max="30" width="4.83203125" bestFit="1" customWidth="1"/>
    <col min="31" max="31" width="4.1640625" bestFit="1" customWidth="1"/>
    <col min="32" max="32" width="4.1640625" customWidth="1"/>
    <col min="33" max="33" width="4.83203125" bestFit="1" customWidth="1"/>
    <col min="34" max="34" width="6" bestFit="1" customWidth="1"/>
    <col min="35" max="35" width="6" customWidth="1"/>
    <col min="36" max="36" width="4.83203125" bestFit="1" customWidth="1"/>
    <col min="37" max="37" width="6" bestFit="1" customWidth="1"/>
    <col min="38" max="38" width="6" customWidth="1"/>
    <col min="39" max="39" width="4.83203125" bestFit="1" customWidth="1"/>
    <col min="40" max="40" width="6" bestFit="1" customWidth="1"/>
    <col min="41" max="41" width="6" customWidth="1"/>
    <col min="42" max="42" width="4.83203125" bestFit="1" customWidth="1"/>
    <col min="43" max="43" width="4.1640625" bestFit="1" customWidth="1"/>
    <col min="44" max="44" width="4.1640625" customWidth="1"/>
    <col min="45" max="45" width="4.83203125" bestFit="1" customWidth="1"/>
    <col min="46" max="46" width="4.1640625" bestFit="1" customWidth="1"/>
    <col min="47" max="47" width="4.1640625" customWidth="1"/>
    <col min="48" max="48" width="4.83203125" bestFit="1" customWidth="1"/>
    <col min="49" max="49" width="4.1640625" bestFit="1" customWidth="1"/>
    <col min="50" max="50" width="4.1640625" customWidth="1"/>
    <col min="51" max="51" width="4.83203125" bestFit="1" customWidth="1"/>
    <col min="52" max="52" width="4.1640625" bestFit="1" customWidth="1"/>
    <col min="53" max="53" width="4.1640625" customWidth="1"/>
    <col min="54" max="54" width="4.83203125" bestFit="1" customWidth="1"/>
    <col min="55" max="55" width="4.1640625" bestFit="1" customWidth="1"/>
    <col min="56" max="56" width="4.1640625" customWidth="1"/>
    <col min="57" max="57" width="4.83203125" bestFit="1" customWidth="1"/>
    <col min="58" max="58" width="4.1640625" bestFit="1" customWidth="1"/>
  </cols>
  <sheetData>
    <row r="1" spans="1:58" ht="20">
      <c r="A1" s="5" t="s">
        <v>10</v>
      </c>
    </row>
    <row r="2" spans="1:58">
      <c r="A2" t="s">
        <v>20</v>
      </c>
    </row>
    <row r="3" spans="1:58">
      <c r="A3" s="21" t="s">
        <v>238</v>
      </c>
    </row>
    <row r="4" spans="1:58" ht="18">
      <c r="A4" s="20" t="s">
        <v>235</v>
      </c>
      <c r="F4" s="70" t="s">
        <v>4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</row>
    <row r="5" spans="1:58" ht="18">
      <c r="A5" s="29" t="s">
        <v>237</v>
      </c>
      <c r="B5" s="6"/>
      <c r="C5" s="6"/>
      <c r="D5" s="6"/>
      <c r="E5" s="30" t="s">
        <v>241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</row>
    <row r="6" spans="1:58">
      <c r="A6" s="2" t="s">
        <v>0</v>
      </c>
      <c r="B6" s="2" t="s">
        <v>2</v>
      </c>
      <c r="C6" s="2" t="s">
        <v>3</v>
      </c>
      <c r="D6" s="2"/>
      <c r="E6" s="2" t="s">
        <v>242</v>
      </c>
      <c r="F6" s="71">
        <v>1</v>
      </c>
      <c r="G6" s="71"/>
      <c r="H6" s="22"/>
      <c r="I6" s="71">
        <v>2</v>
      </c>
      <c r="J6" s="71"/>
      <c r="K6" s="16"/>
      <c r="L6" s="71">
        <v>3</v>
      </c>
      <c r="M6" s="71"/>
      <c r="N6" s="16"/>
      <c r="O6" s="71">
        <v>4</v>
      </c>
      <c r="P6" s="71"/>
      <c r="Q6" s="16"/>
      <c r="R6" s="71">
        <v>5</v>
      </c>
      <c r="S6" s="71"/>
      <c r="T6" s="16"/>
      <c r="U6" s="71">
        <v>6</v>
      </c>
      <c r="V6" s="71"/>
      <c r="W6" s="16"/>
      <c r="X6" s="71">
        <v>7</v>
      </c>
      <c r="Y6" s="71"/>
      <c r="Z6" s="16"/>
      <c r="AA6" s="71">
        <v>8</v>
      </c>
      <c r="AB6" s="71"/>
      <c r="AC6" s="16"/>
      <c r="AD6" s="71">
        <v>9</v>
      </c>
      <c r="AE6" s="71"/>
      <c r="AF6" s="16"/>
      <c r="AG6" s="71">
        <v>10</v>
      </c>
      <c r="AH6" s="71"/>
      <c r="AI6" s="16"/>
      <c r="AJ6" s="71">
        <v>11</v>
      </c>
      <c r="AK6" s="71"/>
      <c r="AL6" s="16"/>
      <c r="AM6" s="71">
        <v>12</v>
      </c>
      <c r="AN6" s="71"/>
      <c r="AO6" s="16"/>
      <c r="AP6" s="71">
        <v>13</v>
      </c>
      <c r="AQ6" s="71"/>
      <c r="AR6" s="16"/>
      <c r="AS6" s="71">
        <v>14</v>
      </c>
      <c r="AT6" s="71"/>
      <c r="AU6" s="16"/>
      <c r="AV6" s="71">
        <v>15</v>
      </c>
      <c r="AW6" s="71"/>
      <c r="AX6" s="16"/>
      <c r="AY6" s="71">
        <v>16</v>
      </c>
      <c r="AZ6" s="71"/>
      <c r="BA6" s="16"/>
      <c r="BB6" s="71">
        <v>17</v>
      </c>
      <c r="BC6" s="71"/>
      <c r="BD6" s="16"/>
      <c r="BE6" s="71">
        <v>18</v>
      </c>
      <c r="BF6" s="71"/>
    </row>
    <row r="7" spans="1:58">
      <c r="A7" s="4"/>
      <c r="B7" s="4"/>
      <c r="C7" s="4"/>
      <c r="D7" s="4"/>
      <c r="E7" s="7" t="s">
        <v>243</v>
      </c>
      <c r="F7" s="3" t="s">
        <v>8</v>
      </c>
      <c r="G7" s="3" t="s">
        <v>9</v>
      </c>
      <c r="H7" s="23"/>
      <c r="I7" s="3" t="s">
        <v>8</v>
      </c>
      <c r="J7" s="3" t="s">
        <v>9</v>
      </c>
      <c r="K7" s="3"/>
      <c r="L7" s="3" t="s">
        <v>8</v>
      </c>
      <c r="M7" s="3" t="s">
        <v>9</v>
      </c>
      <c r="N7" s="3"/>
      <c r="O7" s="3" t="s">
        <v>8</v>
      </c>
      <c r="P7" s="3" t="s">
        <v>9</v>
      </c>
      <c r="Q7" s="3"/>
      <c r="R7" s="3" t="s">
        <v>8</v>
      </c>
      <c r="S7" s="3" t="s">
        <v>9</v>
      </c>
      <c r="T7" s="3"/>
      <c r="U7" s="3" t="s">
        <v>8</v>
      </c>
      <c r="V7" s="3" t="s">
        <v>9</v>
      </c>
      <c r="W7" s="3"/>
      <c r="X7" s="3" t="s">
        <v>8</v>
      </c>
      <c r="Y7" s="3" t="s">
        <v>9</v>
      </c>
      <c r="Z7" s="3"/>
      <c r="AA7" s="3" t="s">
        <v>8</v>
      </c>
      <c r="AB7" s="3" t="s">
        <v>9</v>
      </c>
      <c r="AC7" s="3"/>
      <c r="AD7" s="3" t="s">
        <v>8</v>
      </c>
      <c r="AE7" s="3" t="s">
        <v>9</v>
      </c>
      <c r="AF7" s="3"/>
      <c r="AG7" s="3" t="s">
        <v>8</v>
      </c>
      <c r="AH7" s="3" t="s">
        <v>9</v>
      </c>
      <c r="AI7" s="3"/>
      <c r="AJ7" s="3" t="s">
        <v>8</v>
      </c>
      <c r="AK7" s="3" t="s">
        <v>9</v>
      </c>
      <c r="AL7" s="3"/>
      <c r="AM7" s="3" t="s">
        <v>8</v>
      </c>
      <c r="AN7" s="3" t="s">
        <v>9</v>
      </c>
      <c r="AO7" s="3"/>
      <c r="AP7" s="3" t="s">
        <v>8</v>
      </c>
      <c r="AQ7" s="3" t="s">
        <v>9</v>
      </c>
      <c r="AR7" s="3"/>
      <c r="AS7" s="3" t="s">
        <v>8</v>
      </c>
      <c r="AT7" s="3" t="s">
        <v>9</v>
      </c>
      <c r="AU7" s="3"/>
      <c r="AV7" s="3" t="s">
        <v>8</v>
      </c>
      <c r="AW7" s="3" t="s">
        <v>9</v>
      </c>
      <c r="AX7" s="3"/>
      <c r="AY7" s="3" t="s">
        <v>8</v>
      </c>
      <c r="AZ7" s="3" t="s">
        <v>9</v>
      </c>
      <c r="BA7" s="3"/>
      <c r="BB7" s="3" t="s">
        <v>8</v>
      </c>
      <c r="BC7" s="3" t="s">
        <v>9</v>
      </c>
      <c r="BD7" s="3"/>
      <c r="BE7" s="3" t="s">
        <v>8</v>
      </c>
      <c r="BF7" s="3" t="s">
        <v>9</v>
      </c>
    </row>
    <row r="8" spans="1:58">
      <c r="A8" s="12" t="s">
        <v>5</v>
      </c>
      <c r="B8" s="7" t="s">
        <v>6</v>
      </c>
      <c r="C8" s="12" t="s">
        <v>7</v>
      </c>
      <c r="D8" s="8" t="s">
        <v>16</v>
      </c>
      <c r="E8" s="8"/>
      <c r="F8" s="9"/>
      <c r="G8" s="9"/>
      <c r="H8" s="24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3"/>
      <c r="AC8" s="3"/>
      <c r="AD8" s="3"/>
      <c r="AE8" s="3"/>
      <c r="AF8" s="3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3"/>
      <c r="AZ8" s="3"/>
      <c r="BA8" s="3"/>
      <c r="BB8" s="3"/>
      <c r="BC8" s="3"/>
      <c r="BD8" s="3"/>
      <c r="BE8" s="3"/>
      <c r="BF8" s="3"/>
    </row>
    <row r="9" spans="1:58">
      <c r="A9" s="7"/>
      <c r="B9" s="7"/>
      <c r="C9" s="7"/>
      <c r="D9" s="8" t="s">
        <v>17</v>
      </c>
      <c r="E9" s="8"/>
      <c r="F9" s="10"/>
      <c r="G9" s="10"/>
      <c r="H9" s="25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3"/>
      <c r="AC9" s="3"/>
      <c r="AD9" s="3"/>
      <c r="AE9" s="3"/>
      <c r="AF9" s="3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</row>
    <row r="10" spans="1:58">
      <c r="A10" s="4"/>
      <c r="B10" s="4"/>
      <c r="C10" s="4"/>
      <c r="D10" s="8" t="s">
        <v>18</v>
      </c>
      <c r="E10" s="8"/>
      <c r="F10" s="4"/>
      <c r="G10" s="4"/>
      <c r="H10" s="2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</row>
    <row r="12" spans="1:58">
      <c r="A12" s="1" t="s">
        <v>5</v>
      </c>
      <c r="B12" s="7" t="s">
        <v>6</v>
      </c>
      <c r="C12" s="1" t="s">
        <v>19</v>
      </c>
      <c r="D12" s="8" t="s">
        <v>16</v>
      </c>
      <c r="E12" s="8"/>
      <c r="G12">
        <v>40.9</v>
      </c>
      <c r="H12" s="27">
        <f>(-0.0041*(G12*G12)) +( 2.3956*G12) + 128.94</f>
        <v>220.06151899999998</v>
      </c>
      <c r="I12">
        <v>14.3</v>
      </c>
      <c r="L12">
        <v>15</v>
      </c>
      <c r="M12">
        <v>31.8</v>
      </c>
      <c r="N12" s="27">
        <f>(-0.0041*(M12*M12)) +( 2.3956*M12) + 128.94</f>
        <v>200.973996</v>
      </c>
      <c r="O12">
        <v>17.3</v>
      </c>
      <c r="P12">
        <v>68.3</v>
      </c>
      <c r="Q12" s="27">
        <f>(-0.0041*(P12*P12)) +( 2.3956*P12) + 128.94</f>
        <v>273.43343099999998</v>
      </c>
      <c r="R12">
        <v>14.1</v>
      </c>
      <c r="S12" s="20">
        <v>35.799999999999997</v>
      </c>
      <c r="T12" s="27"/>
      <c r="U12">
        <v>14.9</v>
      </c>
      <c r="X12" s="20" t="s">
        <v>21</v>
      </c>
      <c r="Y12">
        <v>13.1</v>
      </c>
      <c r="Z12" s="27">
        <f>(-0.0041*(Y12*Y12)) +( 2.3956*Y12) + 128.94</f>
        <v>159.61875900000001</v>
      </c>
    </row>
    <row r="13" spans="1:58">
      <c r="D13" s="8" t="s">
        <v>17</v>
      </c>
      <c r="E13" s="8"/>
      <c r="F13">
        <v>9.6999999999999993</v>
      </c>
      <c r="G13">
        <v>13.3</v>
      </c>
      <c r="H13" s="27">
        <f>(-0.0041*(G13*G13)) +( 2.3956*G13) + 128.94</f>
        <v>160.07623100000001</v>
      </c>
      <c r="O13">
        <v>12.9</v>
      </c>
      <c r="P13">
        <v>37.9</v>
      </c>
      <c r="Q13" s="27">
        <f>(-0.0041*(P13*P13)) +( 2.3956*P13) + 128.94</f>
        <v>213.84395899999998</v>
      </c>
      <c r="R13">
        <v>13.8</v>
      </c>
      <c r="S13">
        <v>29.2</v>
      </c>
      <c r="T13" s="27">
        <f>(-0.0041*(S13*S13)) +( 2.3956*S13) + 128.94</f>
        <v>195.39569599999999</v>
      </c>
      <c r="U13">
        <v>13.1</v>
      </c>
      <c r="V13">
        <v>28.2</v>
      </c>
      <c r="W13" s="27">
        <f>(-0.0041*(V13*V13)) +( 2.3956*V13) + 128.94</f>
        <v>193.23543599999999</v>
      </c>
      <c r="AA13" s="20">
        <v>6.7</v>
      </c>
      <c r="AB13" s="20">
        <v>11.6</v>
      </c>
      <c r="AC13" s="27">
        <f>(-0.0041*(AB13*AB13)) +( 2.3956*AB13) + 128.94</f>
        <v>156.17726400000001</v>
      </c>
    </row>
    <row r="14" spans="1:58">
      <c r="D14" s="11" t="s">
        <v>236</v>
      </c>
      <c r="E14" s="31">
        <f>AVERAGE(H14,Q14)</f>
        <v>59.787379999999985</v>
      </c>
      <c r="H14" s="28">
        <f>H12-H13</f>
        <v>59.985287999999969</v>
      </c>
      <c r="Q14" s="28">
        <f>Q12-Q13</f>
        <v>59.589472000000001</v>
      </c>
      <c r="T14" s="27"/>
      <c r="W14" s="27"/>
      <c r="AA14" s="20"/>
      <c r="AB14" s="20"/>
      <c r="AC14" s="27"/>
    </row>
    <row r="15" spans="1:58">
      <c r="D15" s="8"/>
      <c r="E15" s="8"/>
    </row>
    <row r="16" spans="1:58">
      <c r="A16" s="1" t="s">
        <v>5</v>
      </c>
      <c r="B16" s="7" t="s">
        <v>6</v>
      </c>
      <c r="C16" s="1" t="s">
        <v>12</v>
      </c>
      <c r="D16" s="8" t="s">
        <v>16</v>
      </c>
      <c r="E16" s="8"/>
      <c r="H16"/>
      <c r="I16">
        <v>14.3</v>
      </c>
      <c r="J16" s="20">
        <v>21.8</v>
      </c>
      <c r="K16" s="27"/>
      <c r="U16">
        <v>13</v>
      </c>
      <c r="V16">
        <v>33.799999999999997</v>
      </c>
      <c r="W16" s="27">
        <f>(-0.0041*(V16*V16)) +( 2.3956*V16) + 128.94</f>
        <v>205.22727599999999</v>
      </c>
      <c r="X16">
        <v>11.7</v>
      </c>
      <c r="Y16">
        <v>47.3</v>
      </c>
      <c r="Z16" s="27">
        <f>(-0.0041*(Y16*Y16)) +( 2.3956*Y16) + 128.94</f>
        <v>233.07899099999997</v>
      </c>
    </row>
    <row r="17" spans="1:59">
      <c r="D17" s="8" t="s">
        <v>17</v>
      </c>
      <c r="E17" s="8"/>
      <c r="F17">
        <v>9.3000000000000007</v>
      </c>
      <c r="G17">
        <v>19</v>
      </c>
      <c r="H17" s="27">
        <f>(-0.0041*(G17*G17)) +( 2.3956*G17) + 128.94</f>
        <v>172.97629999999998</v>
      </c>
      <c r="I17">
        <v>12</v>
      </c>
      <c r="U17" s="20">
        <v>8</v>
      </c>
      <c r="V17" s="20">
        <v>14.7</v>
      </c>
      <c r="W17" s="27"/>
      <c r="Y17" s="20">
        <v>25.3</v>
      </c>
      <c r="Z17" s="27"/>
    </row>
    <row r="18" spans="1:59">
      <c r="D18" s="11" t="s">
        <v>236</v>
      </c>
      <c r="E18" s="31"/>
      <c r="H18"/>
      <c r="U18" s="20"/>
      <c r="V18" s="20"/>
      <c r="W18" s="27"/>
      <c r="Y18" s="20"/>
      <c r="Z18" s="27"/>
    </row>
    <row r="20" spans="1:59">
      <c r="A20" s="1" t="s">
        <v>14</v>
      </c>
      <c r="B20" s="7" t="s">
        <v>6</v>
      </c>
      <c r="C20" s="1" t="s">
        <v>15</v>
      </c>
      <c r="D20" s="11" t="s">
        <v>16</v>
      </c>
      <c r="E20" s="11"/>
      <c r="AD20">
        <v>10</v>
      </c>
      <c r="AE20">
        <v>45</v>
      </c>
      <c r="AF20" s="27">
        <f>(-0.0041*(AE20*AE20)) +( 2.3956*AE20) + 128.94</f>
        <v>228.43950000000001</v>
      </c>
      <c r="BE20">
        <v>9.6</v>
      </c>
      <c r="BF20">
        <v>22</v>
      </c>
      <c r="BG20" s="27">
        <f>(-0.0041*(BF20*BF20)) +( 2.3956*BF20) + 128.94</f>
        <v>179.65879999999999</v>
      </c>
    </row>
    <row r="21" spans="1:59">
      <c r="D21" s="11" t="s">
        <v>17</v>
      </c>
      <c r="E21" s="11"/>
      <c r="AD21" s="20">
        <v>6.7</v>
      </c>
      <c r="AE21" s="20">
        <v>13.8</v>
      </c>
      <c r="AF21" s="27">
        <f>(-0.0041*(AE21*AE21)) +( 2.3956*AE21) + 128.94</f>
        <v>161.21847600000001</v>
      </c>
      <c r="BE21">
        <v>7</v>
      </c>
      <c r="BF21">
        <v>8</v>
      </c>
      <c r="BG21" s="27">
        <f>(-0.0041*(BF21*BF21)) +( 2.3956*BF21) + 128.94</f>
        <v>147.8424</v>
      </c>
    </row>
    <row r="22" spans="1:59">
      <c r="D22" s="11" t="s">
        <v>236</v>
      </c>
      <c r="E22" s="31">
        <f>AVERAGE(AF22,BG22)</f>
        <v>49.518711999999994</v>
      </c>
      <c r="AD22" s="20"/>
      <c r="AE22" s="20"/>
      <c r="AF22" s="28">
        <f>AF20-AF21</f>
        <v>67.221024</v>
      </c>
      <c r="BG22" s="28">
        <f>BG20-BG21</f>
        <v>31.816399999999987</v>
      </c>
    </row>
    <row r="24" spans="1:59">
      <c r="A24" s="1" t="s">
        <v>14</v>
      </c>
      <c r="B24" s="7" t="s">
        <v>11</v>
      </c>
      <c r="C24" s="1" t="s">
        <v>22</v>
      </c>
      <c r="D24" s="11" t="s">
        <v>16</v>
      </c>
      <c r="E24" s="11"/>
      <c r="AD24">
        <v>10.1</v>
      </c>
      <c r="AE24">
        <v>34</v>
      </c>
      <c r="AF24" s="27">
        <f>(-0.0041*(AE24*AE24)) +( 2.3956*AE24) + 128.94</f>
        <v>205.6508</v>
      </c>
      <c r="AS24">
        <v>11.6</v>
      </c>
      <c r="AT24">
        <v>50</v>
      </c>
      <c r="AU24" s="27">
        <f>(-0.0041*(AT24*AT24)) +( 2.3956*AT24) + 128.94</f>
        <v>238.47</v>
      </c>
      <c r="BB24">
        <v>10.6</v>
      </c>
      <c r="BC24">
        <v>42</v>
      </c>
      <c r="BD24" s="27">
        <f>(-0.0041*(BC24*BC24)) +( 2.3956*BC24) + 128.94</f>
        <v>222.3228</v>
      </c>
    </row>
    <row r="25" spans="1:59">
      <c r="D25" s="11" t="s">
        <v>17</v>
      </c>
      <c r="E25" s="11"/>
      <c r="AD25">
        <v>60</v>
      </c>
      <c r="AE25">
        <v>7</v>
      </c>
      <c r="AF25" s="27">
        <f>(-0.0041*(AE25*AE25)) +( 2.3956*AE25) + 128.94</f>
        <v>145.50829999999999</v>
      </c>
      <c r="AS25">
        <v>9.3000000000000007</v>
      </c>
      <c r="AT25">
        <v>29</v>
      </c>
      <c r="AU25" s="27">
        <f>(-0.0041*(AT25*AT25)) +( 2.3956*AT25) + 128.94</f>
        <v>194.96429999999998</v>
      </c>
      <c r="BB25">
        <v>7.4</v>
      </c>
      <c r="BC25">
        <v>16</v>
      </c>
      <c r="BD25" s="27">
        <f>(-0.0041*(BC25*BC25)) +( 2.3956*BC25) + 128.94</f>
        <v>166.22</v>
      </c>
    </row>
    <row r="26" spans="1:59">
      <c r="D26" s="11" t="s">
        <v>236</v>
      </c>
      <c r="E26" s="31">
        <f>AVERAGE(AF26,AU26)</f>
        <v>51.824100000000016</v>
      </c>
      <c r="AF26" s="28">
        <f>AF24-AF25</f>
        <v>60.142500000000013</v>
      </c>
      <c r="AU26" s="28">
        <f>AU24-AU25</f>
        <v>43.505700000000019</v>
      </c>
      <c r="BD26" s="28">
        <f>BD24-BD25</f>
        <v>56.102800000000002</v>
      </c>
    </row>
    <row r="28" spans="1:59">
      <c r="A28" s="1" t="s">
        <v>5</v>
      </c>
      <c r="B28" s="7" t="s">
        <v>11</v>
      </c>
      <c r="C28" s="1" t="s">
        <v>22</v>
      </c>
      <c r="D28" s="11" t="s">
        <v>16</v>
      </c>
      <c r="E28" s="11"/>
      <c r="J28" s="20">
        <v>68.400000000000006</v>
      </c>
      <c r="K28" s="27"/>
      <c r="R28">
        <v>17.8</v>
      </c>
      <c r="S28">
        <v>54.9</v>
      </c>
      <c r="T28" s="27">
        <f>(-0.0041*(S28*S28)) +( 2.3956*S28) + 128.94</f>
        <v>248.100999</v>
      </c>
      <c r="V28" s="20">
        <v>64</v>
      </c>
      <c r="AA28">
        <v>16</v>
      </c>
      <c r="AB28">
        <v>52</v>
      </c>
      <c r="AC28" s="27">
        <f>(-0.0041*(AB28*AB28)) +( 2.3956*AB28) + 128.94</f>
        <v>242.4248</v>
      </c>
      <c r="AM28">
        <v>15</v>
      </c>
      <c r="AN28">
        <v>48.4</v>
      </c>
      <c r="AO28" s="27">
        <f>(-0.0041*(AN28*AN28)) +( 2.3956*AN28) + 128.94</f>
        <v>235.282544</v>
      </c>
      <c r="AP28">
        <v>12.3</v>
      </c>
      <c r="AQ28">
        <v>41</v>
      </c>
      <c r="AR28" s="27">
        <f>(-0.0041*(AQ28*AQ28)) +( 2.3956*AQ28) + 128.94</f>
        <v>220.26749999999998</v>
      </c>
      <c r="AS28">
        <v>11.3</v>
      </c>
      <c r="AT28">
        <v>50</v>
      </c>
      <c r="AU28" s="27">
        <f>(-0.0041*(AT28*AT28)) +( 2.3956*AT28) + 128.94</f>
        <v>238.47</v>
      </c>
    </row>
    <row r="29" spans="1:59">
      <c r="A29" s="13"/>
      <c r="D29" s="11" t="s">
        <v>17</v>
      </c>
      <c r="E29" s="11"/>
      <c r="J29">
        <v>40.1</v>
      </c>
      <c r="K29" s="27">
        <f>(-0.0041*(J29*J29)) +( 2.3956*J29) + 128.94</f>
        <v>218.41071899999997</v>
      </c>
      <c r="R29">
        <v>8.6999999999999993</v>
      </c>
      <c r="S29">
        <v>21</v>
      </c>
      <c r="T29" s="27">
        <f>(-0.0041*(S29*S29)) +( 2.3956*S29) + 128.94</f>
        <v>177.43950000000001</v>
      </c>
      <c r="V29" s="20">
        <v>42</v>
      </c>
      <c r="AA29">
        <v>13.9</v>
      </c>
      <c r="AB29">
        <v>36</v>
      </c>
      <c r="AC29" s="27">
        <f>(-0.0041*(AB29*AB29)) +( 2.3956*AB29) + 128.94</f>
        <v>209.86799999999999</v>
      </c>
      <c r="AM29">
        <v>8.6999999999999993</v>
      </c>
      <c r="AN29">
        <v>15.4</v>
      </c>
      <c r="AO29" s="27">
        <f>(-0.0041*(AN29*AN29)) +( 2.3956*AN29) + 128.94</f>
        <v>164.85988399999999</v>
      </c>
      <c r="AP29">
        <v>8.4</v>
      </c>
      <c r="AQ29">
        <v>11</v>
      </c>
      <c r="AR29" s="27">
        <f>(-0.0041*(AQ29*AQ29)) +( 2.3956*AQ29) + 128.94</f>
        <v>154.7955</v>
      </c>
      <c r="AS29">
        <v>10</v>
      </c>
      <c r="AT29">
        <v>25</v>
      </c>
      <c r="AU29" s="27">
        <f>(-0.0041*(AT29*AT29)) +( 2.3956*AT29) + 128.94</f>
        <v>186.26749999999998</v>
      </c>
      <c r="AV29">
        <v>7.5</v>
      </c>
      <c r="AW29">
        <v>15</v>
      </c>
      <c r="AX29" s="27">
        <f>(-0.0041*(AW29*AW29)) +( 2.3956*AW29) + 128.94</f>
        <v>163.95150000000001</v>
      </c>
    </row>
    <row r="30" spans="1:59">
      <c r="D30" s="11" t="s">
        <v>18</v>
      </c>
      <c r="E30" s="11"/>
      <c r="AA30">
        <v>10</v>
      </c>
      <c r="AB30">
        <v>10</v>
      </c>
      <c r="AC30" s="27">
        <f>(-0.0041*(AB30*AB30)) +( 2.3956*AB30) + 128.94</f>
        <v>152.48599999999999</v>
      </c>
    </row>
    <row r="31" spans="1:59">
      <c r="D31" s="14" t="s">
        <v>239</v>
      </c>
      <c r="E31" s="14"/>
      <c r="T31" s="28">
        <f>T28-T29</f>
        <v>70.661498999999992</v>
      </c>
      <c r="AC31" s="28">
        <f>AC28-AC29</f>
        <v>32.55680000000001</v>
      </c>
      <c r="AO31" s="28">
        <f>AO28-AO29</f>
        <v>70.422660000000008</v>
      </c>
      <c r="AR31" s="28">
        <f>AR28-AR29</f>
        <v>65.47199999999998</v>
      </c>
      <c r="AU31" s="28">
        <f>AU28-AU29</f>
        <v>52.202500000000015</v>
      </c>
    </row>
    <row r="32" spans="1:59">
      <c r="D32" s="14" t="s">
        <v>240</v>
      </c>
      <c r="E32" s="32">
        <f>AVERAGE(T31,AC31,AC32,AO31,AR31,AU31)</f>
        <v>58.116243166666663</v>
      </c>
      <c r="AC32" s="28">
        <f>AC29-AC30</f>
        <v>57.382000000000005</v>
      </c>
    </row>
    <row r="34" spans="1:56">
      <c r="A34" s="1" t="s">
        <v>14</v>
      </c>
      <c r="B34" s="2" t="s">
        <v>6</v>
      </c>
      <c r="C34" s="1" t="s">
        <v>23</v>
      </c>
      <c r="D34" s="11" t="s">
        <v>16</v>
      </c>
      <c r="E34" s="11"/>
      <c r="I34">
        <v>10.7</v>
      </c>
      <c r="J34">
        <v>55.7</v>
      </c>
      <c r="K34" s="27">
        <f>(-0.0041*(J34*J34)) +( 2.3956*J34) + 128.94</f>
        <v>249.65471100000002</v>
      </c>
      <c r="L34">
        <v>13.5</v>
      </c>
      <c r="M34">
        <v>57.1</v>
      </c>
      <c r="O34">
        <v>13.3</v>
      </c>
      <c r="P34">
        <v>55.3</v>
      </c>
      <c r="Q34" s="27">
        <f>(-0.0041*(P34*P34)) +( 2.3956*P34) + 128.94</f>
        <v>248.878511</v>
      </c>
      <c r="R34">
        <v>15</v>
      </c>
      <c r="S34">
        <v>46.5</v>
      </c>
      <c r="T34" s="27">
        <f>(-0.0041*(S34*S34)) +( 2.3956*S34) + 128.94</f>
        <v>231.47017499999998</v>
      </c>
      <c r="U34">
        <v>12.4</v>
      </c>
      <c r="V34">
        <v>55.7</v>
      </c>
      <c r="W34" s="27">
        <f>(-0.0041*(V34*V34)) +( 2.3956*V34) + 128.94</f>
        <v>249.65471100000002</v>
      </c>
      <c r="X34">
        <v>12.4</v>
      </c>
      <c r="Y34" s="20">
        <v>5.26</v>
      </c>
      <c r="AA34">
        <v>12.1</v>
      </c>
      <c r="AB34">
        <v>44</v>
      </c>
      <c r="AC34" s="27">
        <f>(-0.0041*(AB34*AB34)) +( 2.3956*AB34) + 128.94</f>
        <v>226.40879999999999</v>
      </c>
      <c r="AD34">
        <v>12.9</v>
      </c>
      <c r="AE34">
        <v>53</v>
      </c>
      <c r="AF34" s="27">
        <f>(-0.0041*(AE34*AE34)) +( 2.3956*AE34) + 128.94</f>
        <v>244.38989999999998</v>
      </c>
      <c r="AG34">
        <v>12.4</v>
      </c>
      <c r="AH34">
        <v>52</v>
      </c>
      <c r="AI34" s="27">
        <f>(-0.0041*(AH34*AH34)) +( 2.3956*AH34) + 128.94</f>
        <v>242.4248</v>
      </c>
      <c r="AJ34">
        <v>12.2</v>
      </c>
      <c r="AK34">
        <v>30.6</v>
      </c>
      <c r="AL34" s="27">
        <f>(-0.0041*(AK34*AK34)) +( 2.3956*AK34) + 128.94</f>
        <v>198.406284</v>
      </c>
      <c r="AS34">
        <v>11</v>
      </c>
      <c r="AT34">
        <v>39</v>
      </c>
      <c r="AU34" s="27">
        <f>(-0.0041*(AT34*AT34)) +( 2.3956*AT34) + 128.94</f>
        <v>216.13229999999999</v>
      </c>
      <c r="AV34">
        <v>9.4</v>
      </c>
      <c r="AW34">
        <v>33</v>
      </c>
      <c r="AX34" s="27">
        <f>(-0.0041*(AW34*AW34)) +( 2.3956*AW34) + 128.94</f>
        <v>203.5299</v>
      </c>
      <c r="AY34">
        <v>8.5</v>
      </c>
      <c r="AZ34">
        <v>33</v>
      </c>
      <c r="BA34" s="27">
        <f>(-0.0041*(AZ34*AZ34)) +( 2.3956*AZ34) + 128.94</f>
        <v>203.5299</v>
      </c>
    </row>
    <row r="35" spans="1:56">
      <c r="D35" s="11" t="s">
        <v>17</v>
      </c>
      <c r="E35" s="31">
        <f>AVERAGE(T36,W36,AF36,AU36)</f>
        <v>46.045967000000005</v>
      </c>
      <c r="R35">
        <v>14</v>
      </c>
      <c r="S35">
        <v>28.9</v>
      </c>
      <c r="T35" s="27">
        <f>(-0.0041*(S35*S35)) +( 2.3956*S35) + 128.94</f>
        <v>194.74847899999997</v>
      </c>
      <c r="U35">
        <v>10.9</v>
      </c>
      <c r="V35">
        <v>34.1</v>
      </c>
      <c r="W35" s="27">
        <f>(-0.0041*(V35*V35)) +( 2.3956*V35) + 128.94</f>
        <v>205.86243899999999</v>
      </c>
      <c r="X35">
        <v>7.4</v>
      </c>
      <c r="Y35">
        <v>16</v>
      </c>
      <c r="Z35" s="27">
        <f>(-0.0041*(Y35*Y35)) +( 2.3956*Y35) + 128.94</f>
        <v>166.22</v>
      </c>
      <c r="AD35">
        <v>8.9</v>
      </c>
      <c r="AE35">
        <v>27</v>
      </c>
      <c r="AF35" s="27">
        <f>(-0.0041*(AE35*AE35)) +( 2.3956*AE35) + 128.94</f>
        <v>190.63229999999999</v>
      </c>
      <c r="AM35">
        <v>7.6</v>
      </c>
      <c r="AN35">
        <v>14.1</v>
      </c>
      <c r="AO35" s="27">
        <f>(-0.0041*(AN35*AN35)) +( 2.3956*AN35) + 128.94</f>
        <v>161.902839</v>
      </c>
      <c r="AP35">
        <v>6</v>
      </c>
      <c r="AQ35">
        <v>4</v>
      </c>
      <c r="AR35" s="27">
        <f>(-0.0041*(AQ35*AQ35)) +( 2.3956*AQ35) + 128.94</f>
        <v>138.45679999999999</v>
      </c>
      <c r="AS35">
        <v>6.3</v>
      </c>
      <c r="AT35">
        <v>16</v>
      </c>
      <c r="AU35" s="27">
        <f>(-0.0041*(AT35*AT35)) +( 2.3956*AT35) + 128.94</f>
        <v>166.22</v>
      </c>
    </row>
    <row r="36" spans="1:56">
      <c r="T36" s="28">
        <f>T34-T35</f>
        <v>36.721696000000009</v>
      </c>
      <c r="W36" s="28">
        <f>W34-W35</f>
        <v>43.792272000000025</v>
      </c>
      <c r="AF36" s="28">
        <f>AF34-AF35</f>
        <v>53.757599999999996</v>
      </c>
      <c r="AU36" s="28">
        <f>AU34-AU35</f>
        <v>49.912299999999988</v>
      </c>
    </row>
    <row r="37" spans="1:56">
      <c r="H37"/>
    </row>
    <row r="38" spans="1:56">
      <c r="A38" s="1" t="s">
        <v>5</v>
      </c>
      <c r="B38" s="2" t="s">
        <v>6</v>
      </c>
      <c r="C38" s="1" t="s">
        <v>23</v>
      </c>
      <c r="D38" s="11" t="s">
        <v>16</v>
      </c>
      <c r="E38" s="11"/>
      <c r="AD38">
        <v>16.899999999999999</v>
      </c>
      <c r="AE38">
        <v>55</v>
      </c>
      <c r="AF38" s="27">
        <f>(-0.0041*(AE38*AE38)) +( 2.3956*AE38) + 128.94</f>
        <v>248.2955</v>
      </c>
      <c r="AK38">
        <v>35.6</v>
      </c>
      <c r="AL38" s="27">
        <f>(-0.0041*(AK38*AK38)) +( 2.3956*AK38) + 128.94</f>
        <v>209.02718400000001</v>
      </c>
    </row>
    <row r="39" spans="1:56">
      <c r="D39" s="11" t="s">
        <v>17</v>
      </c>
      <c r="E39" s="11"/>
      <c r="AD39">
        <v>13.5</v>
      </c>
      <c r="AE39">
        <v>24</v>
      </c>
      <c r="AF39" s="27">
        <f>(-0.0041*(AE39*AE39)) +( 2.3956*AE39) + 128.94</f>
        <v>184.0728</v>
      </c>
      <c r="AG39">
        <v>10.1</v>
      </c>
      <c r="AH39">
        <v>15</v>
      </c>
      <c r="AI39" s="27">
        <f>(-0.0041*(AH39*AH39)) +( 2.3956*AH39) + 128.94</f>
        <v>163.95150000000001</v>
      </c>
      <c r="AK39">
        <v>7.2</v>
      </c>
      <c r="AL39" s="27">
        <f>(-0.0041*(AK39*AK39)) +( 2.3956*AK39) + 128.94</f>
        <v>145.975776</v>
      </c>
      <c r="AP39">
        <v>9.5</v>
      </c>
      <c r="AQ39">
        <v>13</v>
      </c>
      <c r="AR39" s="27">
        <f>(-0.0041*(AQ39*AQ39)) +( 2.3956*AQ39) + 128.94</f>
        <v>159.38990000000001</v>
      </c>
    </row>
    <row r="40" spans="1:56">
      <c r="D40" s="11" t="s">
        <v>18</v>
      </c>
      <c r="E40" s="31">
        <f>AVERAGE(AF40,AL40)</f>
        <v>63.637054000000006</v>
      </c>
      <c r="I40">
        <v>7.8</v>
      </c>
      <c r="J40">
        <v>9.4</v>
      </c>
      <c r="K40" s="27">
        <f>(-0.0041*(J40*J40)) +( 2.3956*J40) + 128.94</f>
        <v>151.09636399999999</v>
      </c>
      <c r="L40">
        <v>13.1</v>
      </c>
      <c r="M40">
        <v>19</v>
      </c>
      <c r="N40" s="27">
        <f>(-0.0041*(M40*M40)) +( 2.3956*M40) + 128.94</f>
        <v>172.97629999999998</v>
      </c>
      <c r="AF40" s="28">
        <f>AF38-AF39</f>
        <v>64.222700000000003</v>
      </c>
      <c r="AL40" s="28">
        <f>AL38-AL39</f>
        <v>63.051408000000009</v>
      </c>
    </row>
    <row r="41" spans="1:56">
      <c r="D41" s="11"/>
      <c r="E41" s="11"/>
      <c r="K41" s="27"/>
      <c r="N41" s="27"/>
    </row>
    <row r="43" spans="1:56">
      <c r="A43" s="1" t="s">
        <v>13</v>
      </c>
      <c r="B43" s="2" t="s">
        <v>6</v>
      </c>
      <c r="C43" s="1" t="s">
        <v>23</v>
      </c>
      <c r="D43" s="11" t="s">
        <v>16</v>
      </c>
      <c r="E43" s="11"/>
      <c r="F43">
        <v>14.2</v>
      </c>
      <c r="G43">
        <v>69.900000000000006</v>
      </c>
      <c r="H43" s="27">
        <f>(-0.0041*(G43*G43)) +( 2.3956*G43) + 128.94</f>
        <v>276.35979900000001</v>
      </c>
      <c r="I43">
        <v>15.8</v>
      </c>
      <c r="J43" s="20">
        <v>87.6</v>
      </c>
      <c r="K43" s="61"/>
      <c r="L43">
        <v>13.2</v>
      </c>
      <c r="M43">
        <v>78.900000000000006</v>
      </c>
      <c r="N43" s="27">
        <f>(-0.0041*(M43*M43)) +( 2.3956*M43) + 128.94</f>
        <v>292.42947900000001</v>
      </c>
      <c r="O43">
        <v>15.2</v>
      </c>
      <c r="P43" s="20">
        <v>60.6</v>
      </c>
      <c r="Q43" s="27">
        <f>(-0.0041*(P43*P43)) +( 2.3956*P43) + 128.94</f>
        <v>259.05668400000002</v>
      </c>
    </row>
    <row r="44" spans="1:56">
      <c r="D44" s="11" t="s">
        <v>17</v>
      </c>
      <c r="E44" s="11"/>
      <c r="I44">
        <v>12.4</v>
      </c>
      <c r="J44">
        <v>38.700000000000003</v>
      </c>
      <c r="K44" s="27">
        <f>(-0.0041*(J44*J44)) +( 2.3956*J44) + 128.94</f>
        <v>215.50919099999999</v>
      </c>
      <c r="L44">
        <v>8.4</v>
      </c>
      <c r="M44" s="20">
        <v>19.7</v>
      </c>
      <c r="N44" s="27"/>
      <c r="O44">
        <v>12</v>
      </c>
      <c r="P44">
        <v>49.7</v>
      </c>
      <c r="Q44" s="27">
        <f>(-0.0041*(P44*P44)) +( 2.3956*P44) + 128.94</f>
        <v>237.87395100000001</v>
      </c>
    </row>
    <row r="45" spans="1:56">
      <c r="D45" s="11" t="s">
        <v>236</v>
      </c>
      <c r="E45" s="31"/>
    </row>
    <row r="46" spans="1:56">
      <c r="D46" s="11"/>
      <c r="E46" s="11"/>
    </row>
    <row r="47" spans="1:56">
      <c r="A47" s="1" t="s">
        <v>5</v>
      </c>
      <c r="B47" s="7" t="s">
        <v>11</v>
      </c>
      <c r="C47" s="1" t="s">
        <v>24</v>
      </c>
      <c r="D47" s="11" t="s">
        <v>16</v>
      </c>
      <c r="E47" s="11"/>
      <c r="U47">
        <v>14.6</v>
      </c>
      <c r="V47">
        <v>57.9</v>
      </c>
      <c r="W47" s="27">
        <f>(-0.0041*(V47*V47)) +( 2.3956*V47) + 128.94</f>
        <v>253.90035899999998</v>
      </c>
      <c r="AJ47">
        <v>13.6</v>
      </c>
      <c r="AM47">
        <v>15.1</v>
      </c>
      <c r="AS47">
        <v>12.4</v>
      </c>
      <c r="BB47">
        <v>8.3000000000000007</v>
      </c>
      <c r="BC47">
        <v>16</v>
      </c>
      <c r="BD47" s="27">
        <f>(-0.0041*(BC47*BC47)) +( 2.3956*BC47) + 128.94</f>
        <v>166.22</v>
      </c>
    </row>
    <row r="48" spans="1:56">
      <c r="D48" s="11" t="s">
        <v>17</v>
      </c>
      <c r="E48" s="11"/>
      <c r="F48">
        <v>13.2</v>
      </c>
      <c r="G48">
        <v>27.5</v>
      </c>
      <c r="H48" s="27">
        <f>(-0.0041*(G48*G48)) +( 2.3956*G48) + 128.94</f>
        <v>191.71837500000001</v>
      </c>
      <c r="L48">
        <v>11.1</v>
      </c>
      <c r="M48" s="20">
        <v>228</v>
      </c>
      <c r="N48" s="27"/>
      <c r="O48">
        <v>90</v>
      </c>
      <c r="P48">
        <v>17.600000000000001</v>
      </c>
      <c r="Q48" s="27">
        <f>(-0.0041*(P48*P48)) +( 2.3956*P48) + 128.94</f>
        <v>169.83254399999998</v>
      </c>
      <c r="R48">
        <v>13.1</v>
      </c>
      <c r="S48">
        <v>27.2</v>
      </c>
      <c r="T48" s="27">
        <f>(-0.0041*(S48*S48)) +( 2.3956*S48) + 128.94</f>
        <v>191.06697600000001</v>
      </c>
      <c r="U48">
        <v>11.7</v>
      </c>
      <c r="V48" s="20">
        <v>15.5</v>
      </c>
      <c r="W48" s="27">
        <f>(-0.0041*(V48*V48)) +( 2.3956*V48) + 128.94</f>
        <v>165.08677499999999</v>
      </c>
      <c r="X48">
        <v>13.3</v>
      </c>
      <c r="Y48" s="20">
        <v>24.3</v>
      </c>
      <c r="Z48" s="27">
        <f>(-0.0041*(Y48*Y48)) +( 2.3956*Y48) + 128.94</f>
        <v>184.73207099999999</v>
      </c>
      <c r="AD48">
        <v>13.6</v>
      </c>
      <c r="AE48">
        <v>12.7</v>
      </c>
      <c r="AF48" s="27">
        <f>(-0.0041*(AE48*AE48)) +( 2.3956*AE48) + 128.94</f>
        <v>158.702831</v>
      </c>
      <c r="AJ48">
        <v>12.1</v>
      </c>
      <c r="AK48">
        <v>31</v>
      </c>
      <c r="AL48" s="27">
        <f>(-0.0041*(AK48*AK48)) +( 2.3956*AK48) + 128.94</f>
        <v>199.26349999999999</v>
      </c>
      <c r="AM48">
        <v>9</v>
      </c>
      <c r="AN48">
        <v>12.6</v>
      </c>
      <c r="AO48" s="27">
        <f>(-0.0041*(AN48*AN48)) +( 2.3956*AN48) + 128.94</f>
        <v>158.47364400000001</v>
      </c>
      <c r="AP48">
        <v>9.1999999999999993</v>
      </c>
      <c r="AQ48">
        <v>10</v>
      </c>
      <c r="AR48" s="27">
        <f>(-0.0041*(AQ48*AQ48)) +( 2.3956*AQ48) + 128.94</f>
        <v>152.48599999999999</v>
      </c>
      <c r="AS48">
        <v>10.6</v>
      </c>
      <c r="AT48">
        <v>20</v>
      </c>
      <c r="AU48" s="27">
        <f>(-0.0041*(AT48*AT48)) +( 2.3956*AT48) + 128.94</f>
        <v>175.21199999999999</v>
      </c>
      <c r="BB48">
        <v>8</v>
      </c>
    </row>
    <row r="49" spans="1:38">
      <c r="D49" s="11" t="s">
        <v>18</v>
      </c>
      <c r="E49" s="11"/>
      <c r="F49">
        <v>6.1</v>
      </c>
      <c r="G49" s="20">
        <v>8.5</v>
      </c>
      <c r="H49" s="27"/>
      <c r="R49">
        <v>9.3000000000000007</v>
      </c>
      <c r="S49">
        <v>11.6</v>
      </c>
      <c r="T49" s="27">
        <f>(-0.0041*(S49*S49)) +( 2.3956*S49) + 128.94</f>
        <v>156.17726400000001</v>
      </c>
      <c r="AJ49">
        <v>5.9</v>
      </c>
      <c r="AK49">
        <v>12.2</v>
      </c>
      <c r="AL49" s="27">
        <f>(-0.0041*(AK49*AK49)) +( 2.3956*AK49) + 128.94</f>
        <v>157.55607599999999</v>
      </c>
    </row>
    <row r="50" spans="1:38">
      <c r="D50" s="11" t="s">
        <v>236</v>
      </c>
      <c r="E50" s="31">
        <f>AVERAGE(T50,W50,AL50)</f>
        <v>55.136906666666668</v>
      </c>
      <c r="G50" s="20"/>
      <c r="H50"/>
      <c r="T50" s="28">
        <f>T48-T49</f>
        <v>34.889712000000003</v>
      </c>
      <c r="W50" s="28">
        <f>W47-W48</f>
        <v>88.813583999999992</v>
      </c>
      <c r="AL50" s="28">
        <f>AL48-AL49</f>
        <v>41.707424000000003</v>
      </c>
    </row>
    <row r="51" spans="1:38">
      <c r="H51" s="27"/>
    </row>
    <row r="52" spans="1:38">
      <c r="A52" s="1" t="s">
        <v>13</v>
      </c>
      <c r="B52" s="7" t="s">
        <v>11</v>
      </c>
      <c r="C52" s="1" t="s">
        <v>24</v>
      </c>
      <c r="D52" s="11" t="s">
        <v>16</v>
      </c>
      <c r="E52" s="11"/>
      <c r="H52" s="27"/>
    </row>
    <row r="53" spans="1:38">
      <c r="D53" s="11" t="s">
        <v>17</v>
      </c>
      <c r="E53" s="11"/>
      <c r="F53">
        <v>9</v>
      </c>
      <c r="G53">
        <v>16</v>
      </c>
      <c r="H53" s="27">
        <f>(-0.0041*(G53*G53)) +( 2.3956*G53) + 128.94</f>
        <v>166.22</v>
      </c>
      <c r="I53">
        <v>13.6</v>
      </c>
      <c r="J53">
        <v>31</v>
      </c>
      <c r="K53" s="27">
        <f>(-0.0041*(J53*J53)) +( 2.3956*J53) + 128.94</f>
        <v>199.26349999999999</v>
      </c>
      <c r="L53">
        <v>15.3</v>
      </c>
      <c r="M53">
        <v>54.4</v>
      </c>
      <c r="N53" s="27">
        <f>(-0.0041*(M53*M53)) +( 2.3956*M53) + 128.94</f>
        <v>247.127264</v>
      </c>
      <c r="O53">
        <v>13.4</v>
      </c>
      <c r="P53">
        <v>23.7</v>
      </c>
      <c r="Q53" s="27">
        <f>(-0.0041*(P53*P53)) +( 2.3956*P53) + 128.94</f>
        <v>183.412791</v>
      </c>
    </row>
    <row r="54" spans="1:38">
      <c r="D54" s="11" t="s">
        <v>18</v>
      </c>
      <c r="E54" s="11"/>
      <c r="H54" s="27"/>
      <c r="I54">
        <v>7.5</v>
      </c>
      <c r="J54">
        <v>9</v>
      </c>
      <c r="K54" s="27">
        <f>(-0.0041*(J54*J54)) +( 2.3956*J54) + 128.94</f>
        <v>150.16829999999999</v>
      </c>
      <c r="L54">
        <v>10</v>
      </c>
      <c r="M54">
        <v>15</v>
      </c>
      <c r="N54" s="27">
        <f>(-0.0041*(M54*M54)) +( 2.3956*M54) + 128.94</f>
        <v>163.95150000000001</v>
      </c>
      <c r="O54">
        <v>7</v>
      </c>
      <c r="P54">
        <v>11.4</v>
      </c>
      <c r="Q54" s="27">
        <f>(-0.0041*(P54*P54)) +( 2.3956*P54) + 128.94</f>
        <v>155.717004</v>
      </c>
    </row>
    <row r="55" spans="1:38">
      <c r="D55" s="11" t="s">
        <v>236</v>
      </c>
      <c r="E55" s="31">
        <f>AVERAGE(K55,N55,Q55)</f>
        <v>53.322250333333329</v>
      </c>
      <c r="H55" s="27"/>
      <c r="K55" s="28">
        <f>K53-K54</f>
        <v>49.095200000000006</v>
      </c>
      <c r="N55" s="28">
        <f>N53-N54</f>
        <v>83.175763999999987</v>
      </c>
      <c r="Q55" s="28">
        <f>Q53-Q54</f>
        <v>27.695786999999996</v>
      </c>
    </row>
    <row r="56" spans="1:38">
      <c r="H56"/>
    </row>
    <row r="57" spans="1:38">
      <c r="A57" s="1" t="s">
        <v>13</v>
      </c>
      <c r="B57" s="2" t="s">
        <v>6</v>
      </c>
      <c r="C57" s="1" t="s">
        <v>24</v>
      </c>
      <c r="D57" s="11" t="s">
        <v>16</v>
      </c>
      <c r="E57" s="11"/>
      <c r="H57" s="27"/>
    </row>
    <row r="58" spans="1:38">
      <c r="D58" s="11" t="s">
        <v>17</v>
      </c>
      <c r="E58" s="11"/>
      <c r="H58" s="27"/>
      <c r="I58">
        <v>14.2</v>
      </c>
      <c r="L58">
        <v>12.6</v>
      </c>
      <c r="M58" s="20">
        <v>42.3</v>
      </c>
      <c r="N58" s="27">
        <f>(-0.0041*(M58*M58)) +( 2.3956*M58) + 128.94</f>
        <v>222.937791</v>
      </c>
      <c r="O58">
        <v>13.5</v>
      </c>
    </row>
    <row r="59" spans="1:38">
      <c r="D59" s="11"/>
      <c r="E59" s="11"/>
      <c r="H59" s="27"/>
    </row>
    <row r="60" spans="1:38">
      <c r="A60" s="1" t="s">
        <v>13</v>
      </c>
      <c r="B60" s="7" t="s">
        <v>11</v>
      </c>
      <c r="C60" s="1" t="s">
        <v>25</v>
      </c>
      <c r="D60" s="11" t="s">
        <v>16</v>
      </c>
      <c r="E60" s="11"/>
      <c r="H60" s="27"/>
    </row>
    <row r="61" spans="1:38">
      <c r="D61" s="11" t="s">
        <v>17</v>
      </c>
      <c r="E61" s="11"/>
      <c r="F61">
        <v>11.2</v>
      </c>
      <c r="G61">
        <v>40</v>
      </c>
      <c r="H61" s="27">
        <f>(-0.0041*(G61*G61)) +( 2.3956*G61) + 128.94</f>
        <v>218.20400000000001</v>
      </c>
      <c r="I61">
        <v>12</v>
      </c>
      <c r="J61">
        <v>77</v>
      </c>
      <c r="K61" s="27">
        <f>(-0.0041*(J61*J61)) +( 2.3956*J61) + 128.94</f>
        <v>289.09230000000002</v>
      </c>
      <c r="L61">
        <v>14</v>
      </c>
      <c r="O61">
        <v>13</v>
      </c>
      <c r="P61" s="20">
        <v>64.2</v>
      </c>
      <c r="Q61" s="27"/>
    </row>
    <row r="62" spans="1:38">
      <c r="D62" s="11" t="s">
        <v>18</v>
      </c>
      <c r="E62" s="11"/>
      <c r="G62">
        <v>13</v>
      </c>
      <c r="H62" s="27">
        <f>(-0.0041*(G62*G62)) +( 2.3956*G62) + 128.94</f>
        <v>159.38990000000001</v>
      </c>
      <c r="I62">
        <v>8.6999999999999993</v>
      </c>
      <c r="J62">
        <v>39</v>
      </c>
      <c r="K62" s="27">
        <f>(-0.0041*(J62*J62)) +( 2.3956*J62) + 128.94</f>
        <v>216.13229999999999</v>
      </c>
      <c r="O62">
        <v>9</v>
      </c>
      <c r="P62" s="20">
        <v>25</v>
      </c>
      <c r="Q62" s="27"/>
    </row>
    <row r="63" spans="1:38">
      <c r="D63" s="11" t="s">
        <v>236</v>
      </c>
      <c r="E63" s="31">
        <f>AVERAGE(H63,K63)</f>
        <v>65.887050000000016</v>
      </c>
      <c r="H63" s="28">
        <f>H61-H62</f>
        <v>58.814099999999996</v>
      </c>
      <c r="K63" s="28">
        <f>K61-K62</f>
        <v>72.960000000000036</v>
      </c>
    </row>
    <row r="64" spans="1:38">
      <c r="D64" s="11"/>
      <c r="E64" s="11"/>
      <c r="H64"/>
    </row>
    <row r="65" spans="1:47">
      <c r="A65" s="1" t="s">
        <v>14</v>
      </c>
      <c r="B65" s="2" t="s">
        <v>6</v>
      </c>
      <c r="C65" s="1" t="s">
        <v>26</v>
      </c>
      <c r="D65" s="11" t="s">
        <v>16</v>
      </c>
      <c r="E65" s="11"/>
      <c r="H65" s="27"/>
      <c r="AD65">
        <v>12</v>
      </c>
    </row>
    <row r="66" spans="1:47">
      <c r="A66" t="s">
        <v>27</v>
      </c>
      <c r="D66" s="11" t="s">
        <v>17</v>
      </c>
      <c r="E66" s="11"/>
      <c r="H66" s="27"/>
      <c r="AD66" s="20">
        <v>10.1</v>
      </c>
      <c r="AE66" s="20">
        <v>12.7</v>
      </c>
      <c r="AF66" s="27"/>
    </row>
    <row r="67" spans="1:47">
      <c r="D67" s="11" t="s">
        <v>18</v>
      </c>
      <c r="E67" s="11"/>
      <c r="H67" s="27"/>
      <c r="AD67" s="20">
        <v>5.3</v>
      </c>
      <c r="AE67">
        <v>7</v>
      </c>
      <c r="AF67" s="27">
        <f>(-0.0041*(AE67*AE67)) +( 2.3956*AE67) + 128.94</f>
        <v>145.50829999999999</v>
      </c>
    </row>
    <row r="68" spans="1:47">
      <c r="H68" s="27"/>
    </row>
    <row r="69" spans="1:47">
      <c r="A69" s="1" t="s">
        <v>5</v>
      </c>
      <c r="B69" s="7" t="s">
        <v>11</v>
      </c>
      <c r="C69" s="1" t="s">
        <v>28</v>
      </c>
      <c r="D69" s="14" t="s">
        <v>16</v>
      </c>
      <c r="E69" s="14"/>
      <c r="F69">
        <v>143</v>
      </c>
      <c r="G69">
        <v>63</v>
      </c>
      <c r="H69" s="27">
        <f>(-0.0041*(G69*G69)) +( 2.3956*G69) + 128.94</f>
        <v>263.5899</v>
      </c>
      <c r="L69">
        <v>15.9</v>
      </c>
      <c r="M69">
        <v>64.5</v>
      </c>
      <c r="N69" s="27">
        <f>(-0.0041*(M69*M69)) +( 2.3956*M69) + 128.94</f>
        <v>266.39917500000001</v>
      </c>
      <c r="R69">
        <v>15.1</v>
      </c>
      <c r="S69">
        <v>57.4</v>
      </c>
      <c r="T69" s="27">
        <f>(-0.0041*(S69*S69)) +( 2.3956*S69) + 128.94</f>
        <v>252.93892399999999</v>
      </c>
      <c r="AA69">
        <v>14.2</v>
      </c>
      <c r="AB69">
        <v>47</v>
      </c>
      <c r="AC69" s="27">
        <f>(-0.0041*(AB69*AB69)) +( 2.3956*AB69) + 128.94</f>
        <v>232.47629999999998</v>
      </c>
      <c r="AH69" s="20">
        <v>48.8</v>
      </c>
      <c r="AI69" s="27"/>
      <c r="AM69">
        <v>10.4</v>
      </c>
      <c r="AN69" s="20">
        <v>19.7</v>
      </c>
      <c r="AO69" s="27"/>
      <c r="AP69">
        <v>8.8000000000000007</v>
      </c>
      <c r="AQ69">
        <v>24</v>
      </c>
      <c r="AR69" s="27">
        <f>(-0.0035*(AQ69*AQ69)) +( 2.3622*AQ69) + 128.87</f>
        <v>183.54680000000002</v>
      </c>
      <c r="AS69">
        <v>8.6</v>
      </c>
      <c r="AT69" s="20">
        <v>21</v>
      </c>
      <c r="AU69" s="27"/>
    </row>
    <row r="70" spans="1:47">
      <c r="D70" s="14" t="s">
        <v>17</v>
      </c>
      <c r="E70" s="14"/>
      <c r="F70">
        <v>129</v>
      </c>
      <c r="G70">
        <v>30.9</v>
      </c>
      <c r="H70" s="27">
        <f>(-0.0041*(G70*G70)) +( 2.3956*G70) + 128.94</f>
        <v>199.049319</v>
      </c>
      <c r="N70" s="27"/>
      <c r="R70">
        <v>12.7</v>
      </c>
      <c r="S70">
        <v>24.4</v>
      </c>
      <c r="T70" s="27">
        <f>(-0.0041*(S70*S70)) +( 2.3956*S70) + 128.94</f>
        <v>184.95166399999999</v>
      </c>
      <c r="AA70">
        <v>9.5</v>
      </c>
      <c r="AB70">
        <v>17</v>
      </c>
      <c r="AC70" s="27">
        <f>(-0.0041*(AB70*AB70)) +( 2.3956*AB70) + 128.94</f>
        <v>168.4803</v>
      </c>
      <c r="AD70">
        <v>11.5</v>
      </c>
      <c r="AE70">
        <v>19</v>
      </c>
      <c r="AF70" s="27">
        <f>(-0.0041*(AE70*AE70)) +( 2.3956*AE70) + 128.94</f>
        <v>172.97629999999998</v>
      </c>
      <c r="AG70">
        <v>9.5</v>
      </c>
      <c r="AH70" s="20">
        <v>15.6</v>
      </c>
      <c r="AI70" s="27"/>
      <c r="AP70">
        <v>6.8</v>
      </c>
      <c r="AQ70">
        <v>11</v>
      </c>
      <c r="AR70" s="27">
        <f>(-0.0035*(AQ70*AQ70)) +( 2.3622*AQ70) + 128.87</f>
        <v>154.4307</v>
      </c>
    </row>
    <row r="71" spans="1:47">
      <c r="D71" s="14" t="s">
        <v>18</v>
      </c>
      <c r="E71" s="14"/>
      <c r="L71">
        <v>7.6</v>
      </c>
      <c r="M71">
        <v>18</v>
      </c>
      <c r="N71" s="27">
        <f>(-0.0041*(M71*M71)) +( 2.3956*M71) + 128.94</f>
        <v>170.73239999999998</v>
      </c>
      <c r="R71">
        <v>8.1</v>
      </c>
      <c r="S71" s="20">
        <v>11</v>
      </c>
      <c r="T71" s="27"/>
      <c r="AC71" s="28">
        <f>AC69-AC70</f>
        <v>63.995999999999981</v>
      </c>
      <c r="AR71" s="28">
        <f>AR69-AR70</f>
        <v>29.116100000000017</v>
      </c>
    </row>
    <row r="72" spans="1:47">
      <c r="D72" s="14" t="s">
        <v>239</v>
      </c>
      <c r="E72" s="14"/>
      <c r="H72" s="28">
        <f>H69-H70</f>
        <v>64.540581000000003</v>
      </c>
      <c r="T72" s="28">
        <f>T69-T70</f>
        <v>67.987259999999992</v>
      </c>
    </row>
    <row r="73" spans="1:47">
      <c r="D73" s="14" t="s">
        <v>240</v>
      </c>
      <c r="E73" s="32">
        <f>AVERAGE(H72,N72,N73,T72,T72,AC71,AR71)</f>
        <v>58.725440199999994</v>
      </c>
    </row>
    <row r="75" spans="1:47">
      <c r="D75" s="14" t="s">
        <v>244</v>
      </c>
      <c r="E75" s="33">
        <f>AVERAGE(E8:E73)</f>
        <v>56.200110336666668</v>
      </c>
    </row>
    <row r="76" spans="1:47">
      <c r="D76" s="14" t="s">
        <v>246</v>
      </c>
      <c r="E76" s="35">
        <f>STDEV(E8:E73)</f>
        <v>6.2215748990022188</v>
      </c>
    </row>
    <row r="77" spans="1:47">
      <c r="C77" s="14" t="s">
        <v>245</v>
      </c>
      <c r="E77" s="35">
        <f>MAX(F8:BH73)</f>
        <v>292.42947900000001</v>
      </c>
    </row>
  </sheetData>
  <mergeCells count="19">
    <mergeCell ref="O6:P6"/>
    <mergeCell ref="R6:S6"/>
    <mergeCell ref="U6:V6"/>
    <mergeCell ref="F4:BF4"/>
    <mergeCell ref="AP6:AQ6"/>
    <mergeCell ref="AS6:AT6"/>
    <mergeCell ref="AV6:AW6"/>
    <mergeCell ref="AY6:AZ6"/>
    <mergeCell ref="BB6:BC6"/>
    <mergeCell ref="BE6:BF6"/>
    <mergeCell ref="X6:Y6"/>
    <mergeCell ref="AA6:AB6"/>
    <mergeCell ref="AD6:AE6"/>
    <mergeCell ref="AG6:AH6"/>
    <mergeCell ref="AJ6:AK6"/>
    <mergeCell ref="AM6:AN6"/>
    <mergeCell ref="F6:G6"/>
    <mergeCell ref="I6:J6"/>
    <mergeCell ref="L6:M6"/>
  </mergeCells>
  <pageMargins left="0.7" right="0.7" top="0.75" bottom="0.75" header="0.3" footer="0.3"/>
  <pageSetup scale="6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K27" sqref="K27"/>
    </sheetView>
  </sheetViews>
  <sheetFormatPr baseColWidth="10" defaultRowHeight="14" x14ac:dyDescent="0"/>
  <sheetData>
    <row r="1" spans="1:13">
      <c r="A1" s="14" t="s">
        <v>29</v>
      </c>
      <c r="B1" s="14" t="s">
        <v>30</v>
      </c>
      <c r="C1" s="14" t="s">
        <v>31</v>
      </c>
      <c r="D1" s="14" t="s">
        <v>32</v>
      </c>
      <c r="E1" s="14" t="s">
        <v>33</v>
      </c>
      <c r="F1" s="14" t="s">
        <v>34</v>
      </c>
      <c r="G1" s="14" t="s">
        <v>35</v>
      </c>
      <c r="H1" s="14" t="s">
        <v>36</v>
      </c>
      <c r="I1" s="14" t="s">
        <v>37</v>
      </c>
      <c r="J1" s="14"/>
      <c r="K1" s="14"/>
      <c r="L1" s="14"/>
      <c r="M1" s="14"/>
    </row>
    <row r="2" spans="1:13">
      <c r="A2" s="48" t="s">
        <v>255</v>
      </c>
      <c r="B2" s="48" t="s">
        <v>1</v>
      </c>
      <c r="C2" s="48"/>
      <c r="D2" s="48">
        <v>4</v>
      </c>
      <c r="E2" s="48" t="s">
        <v>256</v>
      </c>
      <c r="F2" s="48">
        <v>1.4</v>
      </c>
      <c r="G2" s="48">
        <v>161</v>
      </c>
      <c r="H2" s="48">
        <v>9</v>
      </c>
      <c r="I2" s="49">
        <f t="shared" ref="I2:I10" si="0">G2/H2</f>
        <v>17.888888888888889</v>
      </c>
      <c r="J2" s="48"/>
      <c r="K2" s="48"/>
      <c r="L2" s="50"/>
      <c r="M2" s="51"/>
    </row>
    <row r="3" spans="1:13">
      <c r="A3" s="48"/>
      <c r="B3" s="48"/>
      <c r="C3" s="48"/>
      <c r="D3" s="48"/>
      <c r="E3" s="48"/>
      <c r="F3" s="48"/>
      <c r="G3" s="48">
        <v>27</v>
      </c>
      <c r="H3" s="48">
        <v>2</v>
      </c>
      <c r="I3" s="49">
        <f t="shared" si="0"/>
        <v>13.5</v>
      </c>
      <c r="J3" s="48"/>
      <c r="K3" s="48"/>
      <c r="L3" s="50"/>
      <c r="M3" s="51"/>
    </row>
    <row r="4" spans="1:13">
      <c r="A4" s="48"/>
      <c r="B4" s="48"/>
      <c r="C4" s="48"/>
      <c r="D4" s="48"/>
      <c r="E4" s="48"/>
      <c r="F4" s="48"/>
      <c r="G4" s="48">
        <v>12</v>
      </c>
      <c r="H4" s="48">
        <v>1</v>
      </c>
      <c r="I4" s="49">
        <f t="shared" si="0"/>
        <v>12</v>
      </c>
      <c r="J4" s="48"/>
      <c r="K4" s="48"/>
      <c r="L4" s="48"/>
      <c r="M4" s="48"/>
    </row>
    <row r="5" spans="1:13">
      <c r="A5" s="48"/>
      <c r="B5" s="48"/>
      <c r="C5" s="48"/>
      <c r="D5" s="48"/>
      <c r="E5" s="48"/>
      <c r="F5" s="48"/>
      <c r="G5" s="48">
        <v>67</v>
      </c>
      <c r="H5" s="48">
        <v>8</v>
      </c>
      <c r="I5" s="49">
        <f t="shared" si="0"/>
        <v>8.375</v>
      </c>
      <c r="J5" s="52" t="s">
        <v>43</v>
      </c>
      <c r="K5" s="53">
        <f>AVERAGE(I2:I10)</f>
        <v>14.464506172839505</v>
      </c>
      <c r="L5" s="14" t="s">
        <v>41</v>
      </c>
      <c r="M5" s="32">
        <f>K5</f>
        <v>14.464506172839505</v>
      </c>
    </row>
    <row r="6" spans="1:13">
      <c r="A6" s="48"/>
      <c r="B6" s="48"/>
      <c r="C6" s="48"/>
      <c r="D6" s="48"/>
      <c r="E6" s="48"/>
      <c r="F6" s="48"/>
      <c r="G6" s="48">
        <v>55</v>
      </c>
      <c r="H6" s="48">
        <v>4</v>
      </c>
      <c r="I6" s="49">
        <f t="shared" si="0"/>
        <v>13.75</v>
      </c>
      <c r="J6" s="48"/>
      <c r="K6" s="48"/>
      <c r="L6" s="14" t="s">
        <v>42</v>
      </c>
      <c r="M6" s="32">
        <f>STDEV(I2:I7)</f>
        <v>3.259265243576158</v>
      </c>
    </row>
    <row r="7" spans="1:13">
      <c r="A7" s="48"/>
      <c r="B7" s="48"/>
      <c r="C7" s="48"/>
      <c r="D7" s="48"/>
      <c r="E7" s="48" t="s">
        <v>247</v>
      </c>
      <c r="F7" s="48"/>
      <c r="G7" s="48">
        <v>158</v>
      </c>
      <c r="H7" s="48">
        <v>10</v>
      </c>
      <c r="I7" s="49">
        <f t="shared" si="0"/>
        <v>15.8</v>
      </c>
      <c r="J7" s="48"/>
      <c r="K7" s="48"/>
      <c r="L7" s="48"/>
      <c r="M7" s="48"/>
    </row>
    <row r="8" spans="1:13">
      <c r="G8" s="48">
        <v>105</v>
      </c>
      <c r="H8" s="48">
        <v>7</v>
      </c>
      <c r="I8" s="49">
        <f t="shared" si="0"/>
        <v>15</v>
      </c>
    </row>
    <row r="9" spans="1:13">
      <c r="G9" s="48">
        <v>222</v>
      </c>
      <c r="H9" s="48">
        <v>10</v>
      </c>
      <c r="I9" s="49">
        <f t="shared" si="0"/>
        <v>22.2</v>
      </c>
    </row>
    <row r="10" spans="1:13">
      <c r="G10" s="48">
        <v>35</v>
      </c>
      <c r="H10" s="48">
        <v>3</v>
      </c>
      <c r="I10" s="49">
        <f t="shared" si="0"/>
        <v>11.666666666666666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J29" sqref="J29"/>
    </sheetView>
  </sheetViews>
  <sheetFormatPr baseColWidth="10" defaultRowHeight="14" x14ac:dyDescent="0"/>
  <sheetData>
    <row r="1" spans="1:58" ht="20">
      <c r="A1" s="5" t="s">
        <v>10</v>
      </c>
      <c r="H1" s="21"/>
    </row>
    <row r="2" spans="1:58">
      <c r="A2" t="s">
        <v>20</v>
      </c>
      <c r="F2" s="1"/>
      <c r="H2" s="21"/>
    </row>
    <row r="3" spans="1:58">
      <c r="A3" s="21" t="s">
        <v>238</v>
      </c>
      <c r="H3" s="21"/>
    </row>
    <row r="4" spans="1:58" ht="18">
      <c r="A4" s="20" t="s">
        <v>235</v>
      </c>
      <c r="F4" s="70" t="s">
        <v>4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</row>
    <row r="5" spans="1:58" ht="18">
      <c r="A5" s="29" t="s">
        <v>237</v>
      </c>
      <c r="B5" s="6"/>
      <c r="C5" s="6"/>
      <c r="D5" s="6"/>
      <c r="E5" s="30" t="s">
        <v>241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</row>
    <row r="6" spans="1:58">
      <c r="A6" s="2" t="s">
        <v>0</v>
      </c>
      <c r="B6" s="2" t="s">
        <v>2</v>
      </c>
      <c r="C6" s="2" t="s">
        <v>3</v>
      </c>
      <c r="D6" s="2"/>
      <c r="E6" s="2" t="s">
        <v>242</v>
      </c>
      <c r="F6" s="71">
        <v>1</v>
      </c>
      <c r="G6" s="71"/>
      <c r="H6" s="22"/>
      <c r="I6" s="71">
        <v>2</v>
      </c>
      <c r="J6" s="71"/>
      <c r="K6" s="54"/>
      <c r="L6" s="71">
        <v>3</v>
      </c>
      <c r="M6" s="71"/>
      <c r="N6" s="54"/>
      <c r="O6" s="71">
        <v>4</v>
      </c>
      <c r="P6" s="71"/>
      <c r="Q6" s="54"/>
      <c r="R6" s="71">
        <v>5</v>
      </c>
      <c r="S6" s="71"/>
      <c r="T6" s="54"/>
      <c r="U6" s="71">
        <v>6</v>
      </c>
      <c r="V6" s="71"/>
      <c r="W6" s="54"/>
      <c r="X6" s="71">
        <v>7</v>
      </c>
      <c r="Y6" s="71"/>
      <c r="Z6" s="54"/>
      <c r="AA6" s="71">
        <v>8</v>
      </c>
      <c r="AB6" s="71"/>
      <c r="AC6" s="54"/>
      <c r="AD6" s="71">
        <v>9</v>
      </c>
      <c r="AE6" s="71"/>
      <c r="AF6" s="54"/>
      <c r="AG6" s="71">
        <v>10</v>
      </c>
      <c r="AH6" s="71"/>
      <c r="AI6" s="54"/>
      <c r="AJ6" s="71">
        <v>11</v>
      </c>
      <c r="AK6" s="71"/>
      <c r="AL6" s="54"/>
      <c r="AM6" s="71">
        <v>12</v>
      </c>
      <c r="AN6" s="71"/>
      <c r="AO6" s="54"/>
      <c r="AP6" s="71">
        <v>13</v>
      </c>
      <c r="AQ6" s="71"/>
      <c r="AR6" s="54"/>
      <c r="AS6" s="71">
        <v>14</v>
      </c>
      <c r="AT6" s="71"/>
      <c r="AU6" s="54"/>
      <c r="AV6" s="71">
        <v>15</v>
      </c>
      <c r="AW6" s="71"/>
      <c r="AX6" s="54"/>
      <c r="AY6" s="71">
        <v>16</v>
      </c>
      <c r="AZ6" s="71"/>
      <c r="BA6" s="54"/>
      <c r="BB6" s="71">
        <v>17</v>
      </c>
      <c r="BC6" s="71"/>
      <c r="BD6" s="54"/>
      <c r="BE6" s="71">
        <v>18</v>
      </c>
      <c r="BF6" s="71"/>
    </row>
    <row r="7" spans="1:58">
      <c r="A7" s="4"/>
      <c r="B7" s="4"/>
      <c r="C7" s="4"/>
      <c r="D7" s="4"/>
      <c r="E7" s="7" t="s">
        <v>243</v>
      </c>
      <c r="F7" s="3" t="s">
        <v>8</v>
      </c>
      <c r="G7" s="3" t="s">
        <v>9</v>
      </c>
      <c r="H7" s="23"/>
      <c r="I7" s="3" t="s">
        <v>8</v>
      </c>
      <c r="J7" s="3" t="s">
        <v>9</v>
      </c>
      <c r="K7" s="3"/>
      <c r="L7" s="3" t="s">
        <v>8</v>
      </c>
      <c r="M7" s="3" t="s">
        <v>9</v>
      </c>
      <c r="N7" s="3"/>
      <c r="O7" s="3" t="s">
        <v>8</v>
      </c>
      <c r="P7" s="3" t="s">
        <v>9</v>
      </c>
      <c r="Q7" s="3"/>
      <c r="R7" s="3" t="s">
        <v>8</v>
      </c>
      <c r="S7" s="3" t="s">
        <v>9</v>
      </c>
      <c r="T7" s="3"/>
      <c r="U7" s="3" t="s">
        <v>8</v>
      </c>
      <c r="V7" s="3" t="s">
        <v>9</v>
      </c>
      <c r="W7" s="3"/>
      <c r="X7" s="3" t="s">
        <v>8</v>
      </c>
      <c r="Y7" s="3" t="s">
        <v>9</v>
      </c>
      <c r="Z7" s="3"/>
      <c r="AA7" s="3" t="s">
        <v>8</v>
      </c>
      <c r="AB7" s="3" t="s">
        <v>9</v>
      </c>
      <c r="AC7" s="3"/>
      <c r="AD7" s="3" t="s">
        <v>8</v>
      </c>
      <c r="AE7" s="3" t="s">
        <v>9</v>
      </c>
      <c r="AF7" s="3"/>
      <c r="AG7" s="3" t="s">
        <v>8</v>
      </c>
      <c r="AH7" s="3" t="s">
        <v>9</v>
      </c>
      <c r="AI7" s="3"/>
      <c r="AJ7" s="3" t="s">
        <v>8</v>
      </c>
      <c r="AK7" s="3" t="s">
        <v>9</v>
      </c>
      <c r="AL7" s="3"/>
      <c r="AM7" s="3" t="s">
        <v>8</v>
      </c>
      <c r="AN7" s="3" t="s">
        <v>9</v>
      </c>
      <c r="AO7" s="3"/>
      <c r="AP7" s="3" t="s">
        <v>8</v>
      </c>
      <c r="AQ7" s="3" t="s">
        <v>9</v>
      </c>
      <c r="AR7" s="3"/>
      <c r="AS7" s="3" t="s">
        <v>8</v>
      </c>
      <c r="AT7" s="3" t="s">
        <v>9</v>
      </c>
      <c r="AU7" s="3"/>
      <c r="AV7" s="3" t="s">
        <v>8</v>
      </c>
      <c r="AW7" s="3" t="s">
        <v>9</v>
      </c>
      <c r="AX7" s="3"/>
      <c r="AY7" s="3" t="s">
        <v>8</v>
      </c>
      <c r="AZ7" s="3" t="s">
        <v>9</v>
      </c>
      <c r="BA7" s="3"/>
      <c r="BB7" s="3" t="s">
        <v>8</v>
      </c>
      <c r="BC7" s="3" t="s">
        <v>9</v>
      </c>
      <c r="BD7" s="3"/>
      <c r="BE7" s="3" t="s">
        <v>8</v>
      </c>
      <c r="BF7" s="3" t="s">
        <v>9</v>
      </c>
    </row>
    <row r="8" spans="1:58">
      <c r="A8" s="1" t="s">
        <v>5</v>
      </c>
      <c r="B8" s="7" t="s">
        <v>6</v>
      </c>
      <c r="C8" s="1" t="s">
        <v>259</v>
      </c>
      <c r="D8" s="8" t="s">
        <v>16</v>
      </c>
      <c r="E8" s="8"/>
      <c r="H8" s="27"/>
      <c r="N8" s="27"/>
      <c r="Q8" s="27"/>
      <c r="S8" s="20"/>
      <c r="T8" s="27"/>
      <c r="U8">
        <v>24</v>
      </c>
      <c r="V8">
        <v>104</v>
      </c>
      <c r="W8" s="27">
        <f>(-0.0041*(V8*V8)) +( 2.3956*V8) + 128.94</f>
        <v>333.73680000000002</v>
      </c>
      <c r="X8" s="20"/>
      <c r="Z8" s="27"/>
      <c r="AD8">
        <v>19</v>
      </c>
      <c r="AE8">
        <v>63</v>
      </c>
      <c r="AF8" s="27">
        <f>(-0.0041*(AE8*AE8)) +( 2.3956*AE8) + 128.94</f>
        <v>263.5899</v>
      </c>
    </row>
    <row r="9" spans="1:58">
      <c r="D9" s="8" t="s">
        <v>17</v>
      </c>
      <c r="E9" s="8"/>
      <c r="F9">
        <v>19</v>
      </c>
      <c r="G9">
        <v>69</v>
      </c>
      <c r="H9" s="27">
        <f>(-0.0041*(G9*G9)) +( 2.3956*G9) + 128.94</f>
        <v>274.71629999999999</v>
      </c>
      <c r="O9">
        <v>21</v>
      </c>
      <c r="P9">
        <v>60</v>
      </c>
      <c r="Q9" s="27">
        <f>(-0.0041*(P9*P9)) +( 2.3956*P9) + 128.94</f>
        <v>257.916</v>
      </c>
      <c r="T9" s="27"/>
      <c r="U9">
        <v>18</v>
      </c>
      <c r="V9">
        <v>47</v>
      </c>
      <c r="W9" s="27">
        <f>(-0.0041*(V9*V9)) +( 2.3956*V9) + 128.94</f>
        <v>232.47629999999998</v>
      </c>
      <c r="X9">
        <v>21</v>
      </c>
      <c r="Y9">
        <v>29</v>
      </c>
      <c r="Z9" s="27">
        <f>(-0.0041*(Y9*Y9)) +( 2.3956*Y9) + 128.94</f>
        <v>194.96429999999998</v>
      </c>
      <c r="AA9" s="57"/>
      <c r="AD9">
        <v>11</v>
      </c>
      <c r="AE9">
        <v>11</v>
      </c>
      <c r="AF9" s="27">
        <f>(-0.0041*(AE9*AE9)) +( 2.3956*AE9) + 128.94</f>
        <v>154.7955</v>
      </c>
    </row>
    <row r="10" spans="1:58">
      <c r="D10" s="8" t="s">
        <v>18</v>
      </c>
      <c r="E10" s="8"/>
      <c r="H10" s="27"/>
      <c r="I10">
        <v>13</v>
      </c>
      <c r="J10">
        <v>15</v>
      </c>
      <c r="K10" s="27">
        <f>(-0.0041*(J10*J10)) +( 2.3956*J10) + 128.94</f>
        <v>163.95150000000001</v>
      </c>
      <c r="Q10" s="27"/>
      <c r="T10" s="27"/>
      <c r="W10" s="27"/>
      <c r="AA10" s="20"/>
    </row>
    <row r="11" spans="1:58">
      <c r="D11" s="11" t="s">
        <v>236</v>
      </c>
      <c r="E11" s="31">
        <f>AVERAGE(W11,AF11)</f>
        <v>105.02745000000002</v>
      </c>
      <c r="T11" s="27"/>
      <c r="W11" s="28">
        <f>W8-W9</f>
        <v>101.26050000000004</v>
      </c>
      <c r="AA11" s="20"/>
      <c r="AF11" s="28">
        <f>AF8-AF9</f>
        <v>108.7944</v>
      </c>
    </row>
    <row r="12" spans="1:58">
      <c r="C12" s="14" t="s">
        <v>245</v>
      </c>
      <c r="D12" s="14"/>
      <c r="E12" s="49">
        <f>MAX(F8:AF10)</f>
        <v>333.73680000000002</v>
      </c>
    </row>
  </sheetData>
  <mergeCells count="19">
    <mergeCell ref="F4:BF4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Y6:AZ6"/>
    <mergeCell ref="BB6:BC6"/>
    <mergeCell ref="BE6:BF6"/>
    <mergeCell ref="AG6:AH6"/>
    <mergeCell ref="AJ6:AK6"/>
    <mergeCell ref="AM6:AN6"/>
    <mergeCell ref="AP6:AQ6"/>
    <mergeCell ref="AS6:AT6"/>
    <mergeCell ref="AV6:AW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A3" sqref="A3"/>
    </sheetView>
  </sheetViews>
  <sheetFormatPr baseColWidth="10" defaultRowHeight="14" x14ac:dyDescent="0"/>
  <sheetData>
    <row r="1" spans="1:13" s="36" customFormat="1">
      <c r="A1" s="36" t="s">
        <v>29</v>
      </c>
      <c r="B1" s="36" t="s">
        <v>30</v>
      </c>
      <c r="C1" s="36" t="s">
        <v>31</v>
      </c>
      <c r="D1" s="36" t="s">
        <v>32</v>
      </c>
      <c r="E1" s="36" t="s">
        <v>33</v>
      </c>
      <c r="F1" s="36" t="s">
        <v>34</v>
      </c>
      <c r="G1" s="36" t="s">
        <v>35</v>
      </c>
      <c r="H1" s="36" t="s">
        <v>36</v>
      </c>
      <c r="I1" s="36" t="s">
        <v>37</v>
      </c>
    </row>
    <row r="2" spans="1:13" s="37" customFormat="1">
      <c r="A2" s="37" t="s">
        <v>293</v>
      </c>
      <c r="B2" s="37" t="s">
        <v>249</v>
      </c>
      <c r="C2" s="37" t="s">
        <v>248</v>
      </c>
      <c r="G2" s="37">
        <v>22</v>
      </c>
      <c r="H2" s="37">
        <v>1</v>
      </c>
      <c r="I2" s="38">
        <f t="shared" ref="I2:I5" si="0">G2/H2</f>
        <v>22</v>
      </c>
      <c r="L2" s="39"/>
      <c r="M2" s="40"/>
    </row>
    <row r="3" spans="1:13" s="37" customFormat="1">
      <c r="G3" s="37">
        <v>46</v>
      </c>
      <c r="H3" s="37">
        <v>2</v>
      </c>
      <c r="I3" s="38">
        <f t="shared" si="0"/>
        <v>23</v>
      </c>
      <c r="L3" s="39"/>
      <c r="M3" s="40"/>
    </row>
    <row r="4" spans="1:13" s="37" customFormat="1">
      <c r="G4" s="37">
        <v>120</v>
      </c>
      <c r="H4" s="37">
        <v>5</v>
      </c>
      <c r="I4" s="38">
        <f t="shared" si="0"/>
        <v>24</v>
      </c>
    </row>
    <row r="5" spans="1:13" s="37" customFormat="1">
      <c r="G5" s="37">
        <v>92</v>
      </c>
      <c r="H5" s="37">
        <v>4</v>
      </c>
      <c r="I5" s="38">
        <f t="shared" si="0"/>
        <v>23</v>
      </c>
      <c r="J5" s="42" t="s">
        <v>43</v>
      </c>
      <c r="K5" s="43">
        <f>AVERAGE(I2:I5)</f>
        <v>23</v>
      </c>
      <c r="L5" s="36" t="s">
        <v>41</v>
      </c>
      <c r="M5" s="41">
        <f>AVERAGE(I2:I63)</f>
        <v>23</v>
      </c>
    </row>
    <row r="6" spans="1:13" s="37" customFormat="1">
      <c r="G6"/>
      <c r="H6">
        <f>SUM(H2:H5)</f>
        <v>12</v>
      </c>
      <c r="I6"/>
      <c r="J6"/>
      <c r="K6"/>
      <c r="L6" s="36" t="s">
        <v>42</v>
      </c>
      <c r="M6" s="41">
        <f>STDEV(I2:I47)</f>
        <v>0.81649658092772603</v>
      </c>
    </row>
    <row r="7" spans="1:13" s="37" customFormat="1">
      <c r="E7" s="37" t="s">
        <v>247</v>
      </c>
      <c r="G7"/>
      <c r="H7"/>
      <c r="I7"/>
      <c r="J7"/>
      <c r="K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0"/>
  <sheetViews>
    <sheetView workbookViewId="0">
      <pane xSplit="4" ySplit="7" topLeftCell="E14" activePane="bottomRight" state="frozen"/>
      <selection pane="topRight" activeCell="E1" sqref="E1"/>
      <selection pane="bottomLeft" activeCell="A8" sqref="A8"/>
      <selection pane="bottomRight" activeCell="C28" sqref="C28"/>
    </sheetView>
  </sheetViews>
  <sheetFormatPr baseColWidth="10" defaultRowHeight="14" x14ac:dyDescent="0"/>
  <cols>
    <col min="1" max="1" width="12" customWidth="1"/>
  </cols>
  <sheetData>
    <row r="1" spans="1:61" ht="20">
      <c r="A1" s="5" t="s">
        <v>10</v>
      </c>
      <c r="H1" s="21"/>
    </row>
    <row r="2" spans="1:61">
      <c r="A2" t="s">
        <v>20</v>
      </c>
      <c r="F2" s="1"/>
      <c r="H2" s="21"/>
    </row>
    <row r="3" spans="1:61">
      <c r="A3" s="21" t="s">
        <v>238</v>
      </c>
      <c r="H3" s="21"/>
    </row>
    <row r="4" spans="1:61" ht="18">
      <c r="A4" s="20" t="s">
        <v>235</v>
      </c>
      <c r="F4" s="70" t="s">
        <v>4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</row>
    <row r="5" spans="1:61" ht="18">
      <c r="A5" s="29" t="s">
        <v>237</v>
      </c>
      <c r="B5" s="6"/>
      <c r="C5" s="6"/>
      <c r="D5" s="6"/>
      <c r="E5" s="30" t="s">
        <v>241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</row>
    <row r="6" spans="1:61">
      <c r="A6" s="2" t="s">
        <v>0</v>
      </c>
      <c r="B6" s="2" t="s">
        <v>2</v>
      </c>
      <c r="C6" s="2" t="s">
        <v>3</v>
      </c>
      <c r="D6" s="2"/>
      <c r="E6" s="2" t="s">
        <v>242</v>
      </c>
      <c r="F6" s="71">
        <v>1</v>
      </c>
      <c r="G6" s="71"/>
      <c r="H6" s="22"/>
      <c r="I6" s="71">
        <v>2</v>
      </c>
      <c r="J6" s="71"/>
      <c r="K6" s="54"/>
      <c r="L6" s="71">
        <v>3</v>
      </c>
      <c r="M6" s="71"/>
      <c r="N6" s="54"/>
      <c r="O6" s="71">
        <v>4</v>
      </c>
      <c r="P6" s="71"/>
      <c r="Q6" s="54"/>
      <c r="R6" s="71">
        <v>5</v>
      </c>
      <c r="S6" s="71"/>
      <c r="T6" s="54"/>
      <c r="U6" s="71">
        <v>6</v>
      </c>
      <c r="V6" s="71"/>
      <c r="W6" s="54"/>
      <c r="X6" s="71">
        <v>7</v>
      </c>
      <c r="Y6" s="71"/>
      <c r="Z6" s="54"/>
      <c r="AA6" s="71">
        <v>8</v>
      </c>
      <c r="AB6" s="71"/>
      <c r="AC6" s="54"/>
      <c r="AD6" s="71">
        <v>9</v>
      </c>
      <c r="AE6" s="71"/>
      <c r="AF6" s="54"/>
      <c r="AG6" s="71">
        <v>10</v>
      </c>
      <c r="AH6" s="71"/>
      <c r="AI6" s="54"/>
      <c r="AJ6" s="71">
        <v>11</v>
      </c>
      <c r="AK6" s="71"/>
      <c r="AL6" s="54"/>
      <c r="AM6" s="71">
        <v>12</v>
      </c>
      <c r="AN6" s="71"/>
      <c r="AO6" s="54"/>
      <c r="AP6" s="71">
        <v>13</v>
      </c>
      <c r="AQ6" s="71"/>
      <c r="AR6" s="54"/>
      <c r="AS6" s="71">
        <v>14</v>
      </c>
      <c r="AT6" s="71"/>
      <c r="AU6" s="54"/>
      <c r="AV6" s="71">
        <v>15</v>
      </c>
      <c r="AW6" s="71"/>
      <c r="AX6" s="54"/>
      <c r="AY6" s="71">
        <v>16</v>
      </c>
      <c r="AZ6" s="71"/>
      <c r="BA6" s="54"/>
      <c r="BB6" s="71">
        <v>17</v>
      </c>
      <c r="BC6" s="71"/>
      <c r="BD6" s="54"/>
      <c r="BE6" s="71">
        <v>18</v>
      </c>
      <c r="BF6" s="71"/>
      <c r="BH6" s="71">
        <v>19</v>
      </c>
      <c r="BI6" s="71"/>
    </row>
    <row r="7" spans="1:61">
      <c r="A7" s="4"/>
      <c r="B7" s="4"/>
      <c r="C7" s="4"/>
      <c r="D7" s="4"/>
      <c r="E7" s="7" t="s">
        <v>243</v>
      </c>
      <c r="F7" s="3" t="s">
        <v>8</v>
      </c>
      <c r="G7" s="3" t="s">
        <v>9</v>
      </c>
      <c r="H7" s="23"/>
      <c r="I7" s="3" t="s">
        <v>8</v>
      </c>
      <c r="J7" s="3" t="s">
        <v>9</v>
      </c>
      <c r="K7" s="3"/>
      <c r="L7" s="3" t="s">
        <v>8</v>
      </c>
      <c r="M7" s="3" t="s">
        <v>9</v>
      </c>
      <c r="N7" s="3"/>
      <c r="O7" s="3" t="s">
        <v>8</v>
      </c>
      <c r="P7" s="3" t="s">
        <v>9</v>
      </c>
      <c r="Q7" s="3"/>
      <c r="R7" s="3" t="s">
        <v>8</v>
      </c>
      <c r="S7" s="3" t="s">
        <v>9</v>
      </c>
      <c r="T7" s="3"/>
      <c r="U7" s="3" t="s">
        <v>8</v>
      </c>
      <c r="V7" s="3" t="s">
        <v>9</v>
      </c>
      <c r="W7" s="3"/>
      <c r="X7" s="3" t="s">
        <v>8</v>
      </c>
      <c r="Y7" s="3" t="s">
        <v>9</v>
      </c>
      <c r="Z7" s="3"/>
      <c r="AA7" s="3" t="s">
        <v>8</v>
      </c>
      <c r="AB7" s="3" t="s">
        <v>9</v>
      </c>
      <c r="AC7" s="3"/>
      <c r="AD7" s="3" t="s">
        <v>8</v>
      </c>
      <c r="AE7" s="3" t="s">
        <v>9</v>
      </c>
      <c r="AF7" s="3"/>
      <c r="AG7" s="3" t="s">
        <v>8</v>
      </c>
      <c r="AH7" s="3" t="s">
        <v>9</v>
      </c>
      <c r="AI7" s="3"/>
      <c r="AJ7" s="3" t="s">
        <v>8</v>
      </c>
      <c r="AK7" s="3" t="s">
        <v>9</v>
      </c>
      <c r="AL7" s="3"/>
      <c r="AM7" s="3" t="s">
        <v>8</v>
      </c>
      <c r="AN7" s="3" t="s">
        <v>9</v>
      </c>
      <c r="AO7" s="3"/>
      <c r="AP7" s="3" t="s">
        <v>8</v>
      </c>
      <c r="AQ7" s="3" t="s">
        <v>9</v>
      </c>
      <c r="AR7" s="3"/>
      <c r="AS7" s="3" t="s">
        <v>8</v>
      </c>
      <c r="AT7" s="3" t="s">
        <v>9</v>
      </c>
      <c r="AU7" s="3"/>
      <c r="AV7" s="3" t="s">
        <v>8</v>
      </c>
      <c r="AW7" s="3" t="s">
        <v>9</v>
      </c>
      <c r="AX7" s="3"/>
      <c r="AY7" s="3" t="s">
        <v>8</v>
      </c>
      <c r="AZ7" s="3" t="s">
        <v>9</v>
      </c>
      <c r="BA7" s="3"/>
      <c r="BB7" s="3" t="s">
        <v>8</v>
      </c>
      <c r="BC7" s="3" t="s">
        <v>9</v>
      </c>
      <c r="BD7" s="3"/>
      <c r="BE7" s="3" t="s">
        <v>8</v>
      </c>
      <c r="BF7" s="3" t="s">
        <v>9</v>
      </c>
      <c r="BH7" s="62" t="s">
        <v>8</v>
      </c>
      <c r="BI7" s="62" t="s">
        <v>9</v>
      </c>
    </row>
    <row r="8" spans="1:61">
      <c r="A8" s="1" t="s">
        <v>14</v>
      </c>
      <c r="B8" s="7" t="s">
        <v>11</v>
      </c>
      <c r="C8" s="1" t="s">
        <v>293</v>
      </c>
      <c r="D8" s="8" t="s">
        <v>16</v>
      </c>
      <c r="F8">
        <v>14</v>
      </c>
      <c r="G8">
        <v>90</v>
      </c>
      <c r="H8" s="27">
        <f>(-0.0041*(G8*G8)) +( 2.3956*G8) + 128.94</f>
        <v>311.33399999999995</v>
      </c>
      <c r="I8">
        <v>15</v>
      </c>
      <c r="L8">
        <v>20</v>
      </c>
      <c r="O8">
        <v>19</v>
      </c>
      <c r="P8">
        <v>113</v>
      </c>
      <c r="Q8" s="27">
        <f>(-0.0041*(P8*P8)) +( 2.3956*P8) + 128.94</f>
        <v>347.28989999999999</v>
      </c>
      <c r="R8">
        <v>18</v>
      </c>
      <c r="S8">
        <v>118</v>
      </c>
      <c r="T8" s="27">
        <f>(-0.0041*(S8*S8)) +( 2.3956*S8) + 128.94</f>
        <v>354.53239999999994</v>
      </c>
      <c r="U8">
        <v>17</v>
      </c>
      <c r="V8">
        <v>106</v>
      </c>
      <c r="W8" s="27">
        <f>(-0.0041*(V8*V8)) +( 2.3956*V8) + 128.94</f>
        <v>336.80599999999998</v>
      </c>
      <c r="X8">
        <v>19</v>
      </c>
      <c r="AA8">
        <v>18</v>
      </c>
      <c r="AB8">
        <v>95</v>
      </c>
      <c r="AC8" s="27">
        <f>(-0.0041*(AB8*AB8)) +( 2.3956*AB8) + 128.94</f>
        <v>319.51949999999999</v>
      </c>
      <c r="AD8">
        <v>17</v>
      </c>
      <c r="AG8">
        <v>17</v>
      </c>
      <c r="AH8">
        <v>87</v>
      </c>
      <c r="AI8" s="27">
        <f>(-0.0041*(AH8*AH8)) +( 2.3956*AH8) + 128.94</f>
        <v>306.32429999999999</v>
      </c>
      <c r="AJ8">
        <v>17</v>
      </c>
      <c r="AK8">
        <v>98</v>
      </c>
      <c r="AL8" s="27">
        <f>(-0.0041*(AK8*AK8)) +( 2.3956*AK8) + 128.94</f>
        <v>324.33240000000001</v>
      </c>
      <c r="AM8">
        <v>17</v>
      </c>
      <c r="AP8">
        <v>16</v>
      </c>
      <c r="AQ8">
        <v>76</v>
      </c>
      <c r="AR8" s="27">
        <f>(-0.0041*(AQ8*AQ8)) +( 2.3956*AQ8) + 128.94</f>
        <v>287.32399999999996</v>
      </c>
      <c r="AY8">
        <v>12</v>
      </c>
      <c r="AZ8" s="20">
        <v>28</v>
      </c>
      <c r="BA8" s="61">
        <f>(-0.0041*(AZ8*AZ8)) +( 2.3956*AZ8) + 128.94</f>
        <v>192.80239999999998</v>
      </c>
    </row>
    <row r="9" spans="1:61">
      <c r="D9" s="8" t="s">
        <v>17</v>
      </c>
      <c r="L9">
        <v>17</v>
      </c>
      <c r="M9">
        <v>54</v>
      </c>
      <c r="N9" s="27">
        <f>(-0.0041*(M9*M9)) +( 2.3956*M9) + 128.94</f>
        <v>246.3468</v>
      </c>
      <c r="R9">
        <v>12</v>
      </c>
      <c r="S9" s="20">
        <v>30</v>
      </c>
      <c r="T9" s="61">
        <f>(-0.0041*(S9*S9)) +( 2.3956*S9) + 128.94</f>
        <v>197.11799999999999</v>
      </c>
      <c r="X9">
        <v>16</v>
      </c>
      <c r="Y9">
        <v>24</v>
      </c>
      <c r="Z9" s="27">
        <f>(-0.0041*(Y9*Y9)) +( 2.3956*Y9) + 128.94</f>
        <v>184.0728</v>
      </c>
      <c r="AD9">
        <v>17</v>
      </c>
      <c r="AE9">
        <v>48</v>
      </c>
      <c r="AF9" s="27">
        <f>(-0.0041*(AE9*AE9)) +( 2.3956*AE9) + 128.94</f>
        <v>234.48239999999998</v>
      </c>
      <c r="AI9" s="27"/>
      <c r="AJ9">
        <v>13</v>
      </c>
      <c r="AK9">
        <v>44</v>
      </c>
      <c r="AL9" s="27">
        <f>(-0.0041*(AK9*AK9)) +( 2.3956*AK9) + 128.94</f>
        <v>226.40879999999999</v>
      </c>
      <c r="AS9">
        <v>11</v>
      </c>
      <c r="AT9">
        <v>19</v>
      </c>
      <c r="AU9" s="27">
        <f>(-0.0041*(AT9*AT9)) +( 2.3956*AT9) + 128.94</f>
        <v>172.97629999999998</v>
      </c>
    </row>
    <row r="10" spans="1:61">
      <c r="D10" s="8" t="s">
        <v>18</v>
      </c>
      <c r="AI10" s="58"/>
    </row>
    <row r="11" spans="1:61">
      <c r="D11" s="11" t="s">
        <v>236</v>
      </c>
      <c r="E11" s="59">
        <f>AL11</f>
        <v>97.923600000000022</v>
      </c>
      <c r="AL11" s="28">
        <f>AL8-AL9</f>
        <v>97.923600000000022</v>
      </c>
    </row>
    <row r="13" spans="1:61">
      <c r="A13" s="1" t="s">
        <v>13</v>
      </c>
      <c r="B13" s="7" t="s">
        <v>11</v>
      </c>
      <c r="C13" s="1" t="s">
        <v>293</v>
      </c>
      <c r="D13" s="8" t="s">
        <v>16</v>
      </c>
      <c r="F13">
        <v>16</v>
      </c>
      <c r="G13">
        <v>95</v>
      </c>
      <c r="H13" s="27">
        <f>(-0.0041*(G13*G13)) +( 2.3956*G13) + 128.94</f>
        <v>319.51949999999999</v>
      </c>
      <c r="I13">
        <v>14</v>
      </c>
      <c r="L13">
        <v>14</v>
      </c>
      <c r="M13">
        <v>81</v>
      </c>
      <c r="N13" s="27">
        <f>(-0.0041*(M13*M13)) +( 2.3956*M13) + 128.94</f>
        <v>296.08349999999996</v>
      </c>
      <c r="P13">
        <v>61</v>
      </c>
      <c r="Q13" s="27">
        <f>(-0.0041*(P13*P13)) +( 2.3956*P13) + 128.94</f>
        <v>259.81549999999999</v>
      </c>
      <c r="R13">
        <v>15</v>
      </c>
      <c r="S13">
        <v>73</v>
      </c>
      <c r="T13" s="27">
        <f>(-0.0041*(S13*S13)) +( 2.3956*S13) + 128.94</f>
        <v>281.9699</v>
      </c>
    </row>
    <row r="14" spans="1:61">
      <c r="D14" s="8" t="s">
        <v>17</v>
      </c>
    </row>
    <row r="15" spans="1:61">
      <c r="D15" s="8" t="s">
        <v>18</v>
      </c>
    </row>
    <row r="16" spans="1:61">
      <c r="D16" s="11" t="s">
        <v>236</v>
      </c>
    </row>
    <row r="18" spans="1:30">
      <c r="A18" s="1" t="s">
        <v>5</v>
      </c>
      <c r="B18" s="7" t="s">
        <v>11</v>
      </c>
      <c r="C18" s="1" t="s">
        <v>293</v>
      </c>
      <c r="D18" s="8" t="s">
        <v>16</v>
      </c>
      <c r="F18">
        <v>16</v>
      </c>
      <c r="G18">
        <v>99</v>
      </c>
      <c r="H18" s="27">
        <f>(-0.0041*(G18*G18)) +( 2.3956*G18) + 128.94</f>
        <v>325.9203</v>
      </c>
      <c r="I18">
        <v>16</v>
      </c>
      <c r="J18" s="20">
        <v>43</v>
      </c>
      <c r="L18">
        <v>19</v>
      </c>
      <c r="M18">
        <v>71</v>
      </c>
      <c r="N18" s="27">
        <f>(-0.0041*(M18*M18)) +( 2.3956*M18) + 128.94</f>
        <v>278.35950000000003</v>
      </c>
      <c r="O18">
        <v>24</v>
      </c>
      <c r="R18">
        <v>24</v>
      </c>
    </row>
    <row r="19" spans="1:30">
      <c r="D19" s="8" t="s">
        <v>17</v>
      </c>
      <c r="F19">
        <v>11</v>
      </c>
      <c r="G19">
        <v>41</v>
      </c>
      <c r="H19" s="27">
        <f>(-0.0041*(G19*G19)) +( 2.3956*G19) + 128.94</f>
        <v>220.26749999999998</v>
      </c>
      <c r="M19">
        <v>19</v>
      </c>
      <c r="N19" s="27">
        <f>(-0.0041*(M19*M19)) +( 2.3956*M19) + 128.94</f>
        <v>172.97629999999998</v>
      </c>
    </row>
    <row r="20" spans="1:30">
      <c r="D20" s="8" t="s">
        <v>18</v>
      </c>
    </row>
    <row r="21" spans="1:30">
      <c r="D21" s="11" t="s">
        <v>236</v>
      </c>
      <c r="E21" s="59">
        <f>AVERAGE(H21,N21)</f>
        <v>105.51800000000003</v>
      </c>
      <c r="H21" s="28">
        <f>H18-H19</f>
        <v>105.65280000000001</v>
      </c>
      <c r="N21" s="28">
        <f>N18-N19</f>
        <v>105.38320000000004</v>
      </c>
    </row>
    <row r="23" spans="1:30">
      <c r="A23" s="1" t="s">
        <v>13</v>
      </c>
      <c r="B23" s="7" t="s">
        <v>6</v>
      </c>
      <c r="C23" s="1" t="s">
        <v>293</v>
      </c>
      <c r="D23" s="8" t="s">
        <v>16</v>
      </c>
      <c r="F23">
        <v>19</v>
      </c>
      <c r="I23">
        <v>20</v>
      </c>
      <c r="J23" s="20">
        <v>103</v>
      </c>
      <c r="L23">
        <v>18</v>
      </c>
      <c r="O23">
        <v>18</v>
      </c>
      <c r="R23">
        <v>18</v>
      </c>
    </row>
    <row r="24" spans="1:30">
      <c r="D24" s="8" t="s">
        <v>17</v>
      </c>
    </row>
    <row r="25" spans="1:30">
      <c r="D25" s="8" t="s">
        <v>18</v>
      </c>
    </row>
    <row r="26" spans="1:30">
      <c r="D26" s="11" t="s">
        <v>236</v>
      </c>
    </row>
    <row r="28" spans="1:30">
      <c r="A28" s="1" t="s">
        <v>5</v>
      </c>
      <c r="B28" s="7" t="s">
        <v>6</v>
      </c>
      <c r="C28" s="1" t="s">
        <v>293</v>
      </c>
      <c r="D28" s="8" t="s">
        <v>16</v>
      </c>
      <c r="U28">
        <v>20</v>
      </c>
      <c r="X28">
        <v>21</v>
      </c>
      <c r="AD28">
        <v>22</v>
      </c>
    </row>
    <row r="29" spans="1:30">
      <c r="D29" s="8" t="s">
        <v>17</v>
      </c>
    </row>
    <row r="30" spans="1:30">
      <c r="D30" s="8" t="s">
        <v>18</v>
      </c>
    </row>
    <row r="31" spans="1:30">
      <c r="D31" s="11" t="s">
        <v>236</v>
      </c>
    </row>
    <row r="33" spans="1:42">
      <c r="A33" s="1" t="s">
        <v>13</v>
      </c>
      <c r="B33" s="7" t="s">
        <v>11</v>
      </c>
      <c r="C33" s="1" t="s">
        <v>294</v>
      </c>
      <c r="D33" s="8" t="s">
        <v>16</v>
      </c>
      <c r="F33">
        <v>14</v>
      </c>
      <c r="I33">
        <v>19</v>
      </c>
      <c r="J33">
        <v>77</v>
      </c>
      <c r="K33" s="27">
        <f>(-0.0041*(J33*J33)) +( 2.3956*J33) + 128.94</f>
        <v>289.09230000000002</v>
      </c>
      <c r="L33">
        <v>21</v>
      </c>
      <c r="M33" s="20">
        <v>100</v>
      </c>
      <c r="N33" s="61">
        <f>(-0.0041*(M33*M33)) +( 2.3956*M33) + 128.94</f>
        <v>327.5</v>
      </c>
      <c r="O33">
        <v>18</v>
      </c>
      <c r="P33">
        <v>99</v>
      </c>
    </row>
    <row r="34" spans="1:42">
      <c r="D34" s="8" t="s">
        <v>17</v>
      </c>
      <c r="F34">
        <v>9</v>
      </c>
      <c r="G34" s="20">
        <v>18</v>
      </c>
      <c r="L34">
        <v>13</v>
      </c>
      <c r="M34">
        <v>27</v>
      </c>
      <c r="N34" s="27">
        <f>(-0.0041*(M34*M34)) +( 2.3956*M34) + 128.94</f>
        <v>190.63229999999999</v>
      </c>
    </row>
    <row r="35" spans="1:42">
      <c r="D35" s="8" t="s">
        <v>18</v>
      </c>
    </row>
    <row r="36" spans="1:42">
      <c r="D36" s="11" t="s">
        <v>236</v>
      </c>
      <c r="N36" s="60">
        <f>N33-N34</f>
        <v>136.86770000000001</v>
      </c>
    </row>
    <row r="38" spans="1:42">
      <c r="A38" s="1" t="s">
        <v>5</v>
      </c>
      <c r="B38" s="7" t="s">
        <v>11</v>
      </c>
      <c r="C38" s="1" t="s">
        <v>294</v>
      </c>
      <c r="D38" s="8" t="s">
        <v>16</v>
      </c>
      <c r="F38">
        <v>14</v>
      </c>
      <c r="I38">
        <v>22</v>
      </c>
      <c r="L38">
        <v>22</v>
      </c>
      <c r="O38">
        <v>23</v>
      </c>
      <c r="U38">
        <v>19</v>
      </c>
      <c r="X38">
        <v>23</v>
      </c>
      <c r="AA38">
        <v>19</v>
      </c>
      <c r="AD38">
        <v>20</v>
      </c>
      <c r="AG38">
        <v>20</v>
      </c>
      <c r="AJ38">
        <v>19</v>
      </c>
      <c r="AP38">
        <v>16</v>
      </c>
    </row>
    <row r="39" spans="1:42">
      <c r="D39" s="8" t="s">
        <v>17</v>
      </c>
    </row>
    <row r="40" spans="1:42">
      <c r="D40" s="8" t="s">
        <v>18</v>
      </c>
    </row>
    <row r="41" spans="1:42">
      <c r="D41" s="11" t="s">
        <v>236</v>
      </c>
    </row>
    <row r="43" spans="1:42">
      <c r="A43" s="1" t="s">
        <v>13</v>
      </c>
      <c r="B43" s="7" t="s">
        <v>6</v>
      </c>
      <c r="C43" s="1" t="s">
        <v>294</v>
      </c>
      <c r="D43" s="8" t="s">
        <v>16</v>
      </c>
      <c r="F43">
        <v>22</v>
      </c>
      <c r="G43" s="20">
        <v>81</v>
      </c>
      <c r="H43" s="61">
        <f>((-0.0035*(G43*G43)) +( 2.3622*G43) + 128.87)</f>
        <v>297.24469999999997</v>
      </c>
      <c r="I43">
        <v>15</v>
      </c>
      <c r="J43">
        <v>115</v>
      </c>
      <c r="K43" s="27">
        <f>(-0.0041*(J43*J43)) +( 2.3956*J43) + 128.94</f>
        <v>350.2115</v>
      </c>
      <c r="L43">
        <v>20</v>
      </c>
      <c r="M43">
        <v>94</v>
      </c>
      <c r="N43" s="27">
        <f>(-0.0041*(M43*M43)) +( 2.3956*M43) + 128.94</f>
        <v>317.89879999999999</v>
      </c>
      <c r="O43">
        <v>18</v>
      </c>
      <c r="P43">
        <v>115</v>
      </c>
      <c r="Q43" s="27">
        <f>(-0.0041*(P43*P43)) +( 2.3956*P43) + 128.94</f>
        <v>350.2115</v>
      </c>
      <c r="R43">
        <v>19</v>
      </c>
    </row>
    <row r="44" spans="1:42">
      <c r="D44" s="8" t="s">
        <v>17</v>
      </c>
      <c r="F44">
        <v>13</v>
      </c>
      <c r="I44">
        <v>11</v>
      </c>
      <c r="J44" s="20">
        <v>27</v>
      </c>
      <c r="K44" s="61">
        <f>(-0.0041*(J44*J44)) +( 2.3956*J44) + 128.94</f>
        <v>190.63229999999999</v>
      </c>
      <c r="O44">
        <v>11</v>
      </c>
      <c r="P44" s="20">
        <v>42</v>
      </c>
      <c r="Q44" s="27">
        <f>(-0.0041*(P44*P44)) +( 2.3956*P44) + 128.94</f>
        <v>222.3228</v>
      </c>
    </row>
    <row r="45" spans="1:42">
      <c r="D45" s="8" t="s">
        <v>18</v>
      </c>
    </row>
    <row r="46" spans="1:42">
      <c r="D46" s="11" t="s">
        <v>236</v>
      </c>
      <c r="K46" s="60">
        <f>K43-K44</f>
        <v>159.57920000000001</v>
      </c>
      <c r="Q46" s="60">
        <f>Q43-Q44</f>
        <v>127.8887</v>
      </c>
    </row>
    <row r="48" spans="1:42">
      <c r="A48" s="1" t="s">
        <v>5</v>
      </c>
      <c r="B48" s="7" t="s">
        <v>6</v>
      </c>
      <c r="C48" s="1" t="s">
        <v>294</v>
      </c>
      <c r="D48" s="8" t="s">
        <v>16</v>
      </c>
      <c r="G48" s="20">
        <v>53</v>
      </c>
      <c r="H48" s="61">
        <f>((-0.0035*(G48*G48)) +( 2.3622*G48) + 128.87)</f>
        <v>244.23509999999999</v>
      </c>
      <c r="I48">
        <v>22</v>
      </c>
      <c r="L48">
        <v>20</v>
      </c>
      <c r="M48" s="20">
        <v>74</v>
      </c>
      <c r="R48">
        <v>24</v>
      </c>
      <c r="U48">
        <v>23</v>
      </c>
      <c r="V48" s="20">
        <v>95</v>
      </c>
      <c r="W48" s="61">
        <f>(-0.0041*(V48*V48)) +( 2.3956*V48) + 128.94</f>
        <v>319.51949999999999</v>
      </c>
      <c r="AA48">
        <v>21</v>
      </c>
      <c r="AD48">
        <v>20</v>
      </c>
      <c r="AE48" s="20">
        <v>89</v>
      </c>
      <c r="AF48" s="61">
        <f>(-0.0041*(AE48*AE48)) +( 2.3956*AE48) + 128.94</f>
        <v>309.67229999999995</v>
      </c>
    </row>
    <row r="49" spans="1:61">
      <c r="D49" s="8" t="s">
        <v>17</v>
      </c>
      <c r="AV49">
        <v>20</v>
      </c>
      <c r="AY49">
        <v>13</v>
      </c>
      <c r="AZ49">
        <v>30</v>
      </c>
      <c r="BA49" s="27">
        <f>(-0.0041*(AZ49*AZ49)) +( 2.3956*AZ49) + 128.94</f>
        <v>197.11799999999999</v>
      </c>
      <c r="BB49">
        <v>14</v>
      </c>
      <c r="BC49" s="61">
        <f>(-0.0041*(BB49*BB49)) +( 2.3956*BB49) + 128.94</f>
        <v>161.6748</v>
      </c>
      <c r="BE49">
        <v>14</v>
      </c>
      <c r="BH49">
        <v>10</v>
      </c>
      <c r="BI49" s="61">
        <f>(-0.0041*(BH49*BH49)) +( 2.3956*BH49) + 128.94</f>
        <v>152.48599999999999</v>
      </c>
    </row>
    <row r="50" spans="1:61">
      <c r="D50" s="8" t="s">
        <v>18</v>
      </c>
    </row>
    <row r="51" spans="1:61">
      <c r="D51" s="11" t="s">
        <v>236</v>
      </c>
    </row>
    <row r="53" spans="1:61">
      <c r="A53" s="1" t="s">
        <v>14</v>
      </c>
      <c r="B53" s="7" t="s">
        <v>6</v>
      </c>
      <c r="C53" s="1" t="s">
        <v>294</v>
      </c>
      <c r="D53" s="8" t="s">
        <v>16</v>
      </c>
      <c r="O53">
        <v>16</v>
      </c>
      <c r="P53">
        <v>93</v>
      </c>
      <c r="Q53" s="27">
        <f>(-0.0041*(P53*P53)) +( 2.3956*P53) + 128.94</f>
        <v>316.26990000000001</v>
      </c>
      <c r="X53">
        <v>17</v>
      </c>
      <c r="Y53">
        <v>98</v>
      </c>
      <c r="Z53" s="27">
        <f>(-0.0041*(Y53*Y53)) +( 2.3956*Y53) + 128.94</f>
        <v>324.33240000000001</v>
      </c>
    </row>
    <row r="54" spans="1:61">
      <c r="D54" s="8" t="s">
        <v>17</v>
      </c>
      <c r="O54">
        <v>13</v>
      </c>
      <c r="P54">
        <v>37</v>
      </c>
      <c r="Q54" s="27">
        <f>(-0.0041*(P54*P54)) +( 2.3956*P54) + 128.94</f>
        <v>211.96429999999998</v>
      </c>
      <c r="X54">
        <v>15</v>
      </c>
      <c r="Y54">
        <v>43</v>
      </c>
      <c r="Z54" s="27">
        <f>(-0.0041*(Y54*Y54)) +( 2.3956*Y54) + 128.94</f>
        <v>224.3699</v>
      </c>
    </row>
    <row r="55" spans="1:61">
      <c r="D55" s="8" t="s">
        <v>18</v>
      </c>
      <c r="E55" s="59">
        <f>AVERAGE(Q55,Z55)</f>
        <v>102.13405000000002</v>
      </c>
      <c r="Q55" s="28">
        <f>Q53-Q54</f>
        <v>104.30560000000003</v>
      </c>
      <c r="Z55" s="28">
        <f>Z53-Z54</f>
        <v>99.962500000000006</v>
      </c>
    </row>
    <row r="56" spans="1:61">
      <c r="D56" s="11" t="s">
        <v>236</v>
      </c>
    </row>
    <row r="58" spans="1:61">
      <c r="D58" s="14" t="s">
        <v>244</v>
      </c>
      <c r="E58" s="33">
        <f>AVERAGE(E2:E56)</f>
        <v>101.85855000000002</v>
      </c>
    </row>
    <row r="59" spans="1:61">
      <c r="D59" s="14" t="s">
        <v>246</v>
      </c>
      <c r="E59" s="35">
        <f>STDEV(E2:E56)</f>
        <v>3.8046882957083392</v>
      </c>
    </row>
    <row r="60" spans="1:61">
      <c r="C60" s="14" t="s">
        <v>245</v>
      </c>
      <c r="E60" s="35">
        <f>MAX(F8:BI56)</f>
        <v>354.53239999999994</v>
      </c>
    </row>
  </sheetData>
  <mergeCells count="20">
    <mergeCell ref="F4:BF4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Y6:AZ6"/>
    <mergeCell ref="BB6:BC6"/>
    <mergeCell ref="BE6:BF6"/>
    <mergeCell ref="BH6:BI6"/>
    <mergeCell ref="AG6:AH6"/>
    <mergeCell ref="AJ6:AK6"/>
    <mergeCell ref="AM6:AN6"/>
    <mergeCell ref="AP6:AQ6"/>
    <mergeCell ref="AS6:AT6"/>
    <mergeCell ref="AV6:AW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E19" sqref="E19"/>
    </sheetView>
  </sheetViews>
  <sheetFormatPr baseColWidth="10" defaultRowHeight="14" x14ac:dyDescent="0"/>
  <cols>
    <col min="1" max="1" width="18" bestFit="1" customWidth="1"/>
    <col min="2" max="3" width="18" customWidth="1"/>
    <col min="4" max="4" width="12.33203125" bestFit="1" customWidth="1"/>
    <col min="5" max="5" width="14.1640625" bestFit="1" customWidth="1"/>
    <col min="6" max="6" width="21.1640625" bestFit="1" customWidth="1"/>
    <col min="7" max="7" width="21.1640625" customWidth="1"/>
    <col min="8" max="8" width="22.1640625" bestFit="1" customWidth="1"/>
    <col min="9" max="9" width="22.1640625" customWidth="1"/>
    <col min="10" max="10" width="23.6640625" bestFit="1" customWidth="1"/>
  </cols>
  <sheetData>
    <row r="1" spans="1:11" s="1" customFormat="1">
      <c r="B1" s="1" t="s">
        <v>291</v>
      </c>
      <c r="C1" s="1" t="s">
        <v>292</v>
      </c>
      <c r="D1" s="1" t="s">
        <v>281</v>
      </c>
      <c r="E1" s="1" t="s">
        <v>282</v>
      </c>
      <c r="F1" s="1" t="s">
        <v>280</v>
      </c>
      <c r="G1" s="1" t="s">
        <v>286</v>
      </c>
      <c r="H1" s="1" t="s">
        <v>276</v>
      </c>
      <c r="I1" s="1" t="s">
        <v>287</v>
      </c>
      <c r="J1" s="1" t="s">
        <v>277</v>
      </c>
      <c r="K1" s="1" t="s">
        <v>283</v>
      </c>
    </row>
    <row r="2" spans="1:11">
      <c r="A2" s="13" t="s">
        <v>264</v>
      </c>
      <c r="B2" s="65">
        <v>2.65</v>
      </c>
      <c r="C2" s="65">
        <f>LN(B2)</f>
        <v>0.97455963999813078</v>
      </c>
      <c r="D2">
        <v>13536</v>
      </c>
      <c r="E2">
        <f>LN(D2)</f>
        <v>9.5131080818460045</v>
      </c>
      <c r="F2">
        <v>15.8</v>
      </c>
      <c r="G2">
        <f>LN(F2)</f>
        <v>2.760009940032921</v>
      </c>
      <c r="H2">
        <v>381</v>
      </c>
      <c r="I2">
        <f>LN(H2)</f>
        <v>5.9427993751267012</v>
      </c>
      <c r="J2">
        <v>83</v>
      </c>
      <c r="K2">
        <f>LN(J2)</f>
        <v>4.4188406077965983</v>
      </c>
    </row>
    <row r="3" spans="1:11">
      <c r="A3" s="13" t="s">
        <v>262</v>
      </c>
      <c r="B3" s="65">
        <v>2</v>
      </c>
      <c r="C3" s="65">
        <f t="shared" ref="C3:C17" si="0">LN(B3)</f>
        <v>0.69314718055994529</v>
      </c>
      <c r="D3">
        <v>3112</v>
      </c>
      <c r="E3">
        <f t="shared" ref="E3:E20" si="1">LN(D3)</f>
        <v>8.043020885298283</v>
      </c>
      <c r="F3">
        <v>16</v>
      </c>
      <c r="G3">
        <f t="shared" ref="G3:G19" si="2">LN(F3)</f>
        <v>2.7725887222397811</v>
      </c>
      <c r="H3">
        <v>323</v>
      </c>
      <c r="I3">
        <f t="shared" ref="I3:I19" si="3">LN(H3)</f>
        <v>5.7776523232226564</v>
      </c>
      <c r="J3">
        <v>81</v>
      </c>
      <c r="K3">
        <f t="shared" ref="K3:K20" si="4">LN(J3)</f>
        <v>4.3944491546724391</v>
      </c>
    </row>
    <row r="4" spans="1:11">
      <c r="A4" s="13" t="s">
        <v>261</v>
      </c>
      <c r="B4" s="65">
        <v>1.9</v>
      </c>
      <c r="C4" s="65">
        <f t="shared" si="0"/>
        <v>0.64185388617239469</v>
      </c>
      <c r="D4">
        <v>3656</v>
      </c>
      <c r="E4">
        <f t="shared" si="1"/>
        <v>8.2041249325740413</v>
      </c>
      <c r="F4">
        <v>13</v>
      </c>
      <c r="G4">
        <f t="shared" si="2"/>
        <v>2.5649493574615367</v>
      </c>
      <c r="H4">
        <v>281</v>
      </c>
      <c r="I4">
        <f t="shared" si="3"/>
        <v>5.6383546693337454</v>
      </c>
      <c r="J4">
        <v>58</v>
      </c>
      <c r="K4">
        <f t="shared" si="4"/>
        <v>4.0604430105464191</v>
      </c>
    </row>
    <row r="5" spans="1:11">
      <c r="A5" s="13" t="s">
        <v>263</v>
      </c>
      <c r="B5" s="65">
        <v>2</v>
      </c>
      <c r="C5" s="65">
        <f t="shared" si="0"/>
        <v>0.69314718055994529</v>
      </c>
      <c r="D5">
        <v>7586</v>
      </c>
      <c r="E5">
        <f t="shared" si="1"/>
        <v>8.9340597222488434</v>
      </c>
      <c r="F5">
        <v>19.8</v>
      </c>
      <c r="G5">
        <f t="shared" si="2"/>
        <v>2.9856819377004897</v>
      </c>
      <c r="H5">
        <v>339</v>
      </c>
      <c r="I5">
        <f t="shared" si="3"/>
        <v>5.8260001073804499</v>
      </c>
      <c r="J5">
        <v>50</v>
      </c>
      <c r="K5">
        <f t="shared" si="4"/>
        <v>3.912023005428146</v>
      </c>
    </row>
    <row r="6" spans="1:11">
      <c r="A6" s="13" t="s">
        <v>260</v>
      </c>
      <c r="B6" s="65">
        <v>0.2</v>
      </c>
      <c r="C6" s="65">
        <f t="shared" si="0"/>
        <v>-1.6094379124341003</v>
      </c>
      <c r="D6">
        <v>97</v>
      </c>
      <c r="E6">
        <f t="shared" si="1"/>
        <v>4.5747109785033828</v>
      </c>
      <c r="F6">
        <v>10.1</v>
      </c>
      <c r="G6">
        <f t="shared" si="2"/>
        <v>2.3125354238472138</v>
      </c>
      <c r="H6">
        <v>413</v>
      </c>
      <c r="I6">
        <f t="shared" si="3"/>
        <v>6.0234475929610332</v>
      </c>
      <c r="J6">
        <v>290</v>
      </c>
      <c r="K6">
        <f t="shared" si="4"/>
        <v>5.6698809229805196</v>
      </c>
    </row>
    <row r="7" spans="1:11">
      <c r="A7" s="65" t="s">
        <v>278</v>
      </c>
      <c r="B7" s="65">
        <v>18</v>
      </c>
      <c r="C7" s="65">
        <f t="shared" si="0"/>
        <v>2.8903717578961645</v>
      </c>
      <c r="D7">
        <v>2012</v>
      </c>
      <c r="E7">
        <f t="shared" si="1"/>
        <v>7.60688453121963</v>
      </c>
      <c r="F7">
        <v>14</v>
      </c>
      <c r="G7">
        <f t="shared" si="2"/>
        <v>2.6390573296152584</v>
      </c>
      <c r="H7">
        <v>519</v>
      </c>
      <c r="I7">
        <f t="shared" si="3"/>
        <v>6.2519038831658884</v>
      </c>
      <c r="J7">
        <v>454</v>
      </c>
      <c r="K7">
        <f t="shared" si="4"/>
        <v>6.1180971980413483</v>
      </c>
    </row>
    <row r="8" spans="1:11">
      <c r="A8" s="13" t="s">
        <v>279</v>
      </c>
      <c r="B8" s="65">
        <v>138</v>
      </c>
      <c r="C8" s="65">
        <f t="shared" si="0"/>
        <v>4.9272536851572051</v>
      </c>
      <c r="D8">
        <v>7693</v>
      </c>
      <c r="E8">
        <f t="shared" si="1"/>
        <v>8.9480661034589346</v>
      </c>
      <c r="F8">
        <v>17</v>
      </c>
      <c r="G8">
        <f t="shared" si="2"/>
        <v>2.8332133440562162</v>
      </c>
      <c r="H8">
        <v>933</v>
      </c>
      <c r="I8">
        <f t="shared" si="3"/>
        <v>6.8384052008473439</v>
      </c>
      <c r="J8">
        <v>777</v>
      </c>
      <c r="K8">
        <f t="shared" si="4"/>
        <v>6.6554403503676474</v>
      </c>
    </row>
    <row r="9" spans="1:11">
      <c r="A9" s="13" t="s">
        <v>267</v>
      </c>
      <c r="B9" s="65">
        <v>1.65</v>
      </c>
      <c r="C9" s="65">
        <f t="shared" si="0"/>
        <v>0.50077528791248915</v>
      </c>
      <c r="D9">
        <v>28901</v>
      </c>
      <c r="E9">
        <f t="shared" si="1"/>
        <v>10.27163147557801</v>
      </c>
      <c r="F9">
        <v>16</v>
      </c>
      <c r="G9">
        <f t="shared" si="2"/>
        <v>2.7725887222397811</v>
      </c>
      <c r="H9">
        <v>315</v>
      </c>
      <c r="I9">
        <f t="shared" si="3"/>
        <v>5.7525726388256331</v>
      </c>
      <c r="J9">
        <v>62</v>
      </c>
      <c r="K9">
        <f t="shared" si="4"/>
        <v>4.1271343850450917</v>
      </c>
    </row>
    <row r="10" spans="1:11">
      <c r="A10" s="13" t="s">
        <v>270</v>
      </c>
      <c r="B10" s="67" t="s">
        <v>285</v>
      </c>
      <c r="C10" s="67" t="s">
        <v>285</v>
      </c>
      <c r="D10">
        <v>7311</v>
      </c>
      <c r="E10">
        <f t="shared" si="1"/>
        <v>8.8971353422933159</v>
      </c>
      <c r="F10" s="63" t="s">
        <v>285</v>
      </c>
      <c r="G10" s="64" t="s">
        <v>285</v>
      </c>
      <c r="H10">
        <v>191</v>
      </c>
      <c r="I10">
        <f t="shared" si="3"/>
        <v>5.2522734280466299</v>
      </c>
      <c r="J10">
        <v>20</v>
      </c>
      <c r="K10">
        <f t="shared" si="4"/>
        <v>2.9957322735539909</v>
      </c>
    </row>
    <row r="11" spans="1:11">
      <c r="A11" s="13" t="s">
        <v>266</v>
      </c>
      <c r="B11" s="65">
        <v>26.5</v>
      </c>
      <c r="C11" s="65">
        <f t="shared" si="0"/>
        <v>3.2771447329921766</v>
      </c>
      <c r="D11">
        <v>31996</v>
      </c>
      <c r="E11">
        <f t="shared" si="1"/>
        <v>10.373366173968712</v>
      </c>
      <c r="F11">
        <v>16</v>
      </c>
      <c r="G11">
        <f t="shared" si="2"/>
        <v>2.7725887222397811</v>
      </c>
      <c r="H11">
        <v>187</v>
      </c>
      <c r="I11">
        <f t="shared" si="3"/>
        <v>5.2311086168545868</v>
      </c>
      <c r="J11">
        <v>35</v>
      </c>
      <c r="K11">
        <f t="shared" si="4"/>
        <v>3.5553480614894135</v>
      </c>
    </row>
    <row r="12" spans="1:11">
      <c r="A12" s="13" t="s">
        <v>273</v>
      </c>
      <c r="B12" s="67" t="s">
        <v>285</v>
      </c>
      <c r="C12" s="67" t="s">
        <v>285</v>
      </c>
      <c r="D12">
        <v>2195</v>
      </c>
      <c r="E12">
        <f t="shared" si="1"/>
        <v>7.693937325509272</v>
      </c>
      <c r="F12" s="63" t="s">
        <v>285</v>
      </c>
      <c r="G12" s="64" t="s">
        <v>285</v>
      </c>
      <c r="H12">
        <v>184</v>
      </c>
      <c r="I12">
        <f t="shared" si="3"/>
        <v>5.2149357576089859</v>
      </c>
      <c r="J12">
        <v>14</v>
      </c>
      <c r="K12">
        <f t="shared" si="4"/>
        <v>2.6390573296152584</v>
      </c>
    </row>
    <row r="13" spans="1:11">
      <c r="A13" s="13" t="s">
        <v>269</v>
      </c>
      <c r="B13" s="67" t="s">
        <v>285</v>
      </c>
      <c r="C13" s="67" t="s">
        <v>285</v>
      </c>
      <c r="D13">
        <v>19770</v>
      </c>
      <c r="E13">
        <f t="shared" si="1"/>
        <v>9.8919209161646631</v>
      </c>
      <c r="F13" s="63" t="s">
        <v>285</v>
      </c>
      <c r="G13" s="64" t="s">
        <v>285</v>
      </c>
      <c r="H13">
        <v>272</v>
      </c>
      <c r="I13">
        <f t="shared" si="3"/>
        <v>5.6058020662959978</v>
      </c>
      <c r="J13">
        <v>98</v>
      </c>
      <c r="K13">
        <f t="shared" si="4"/>
        <v>4.5849674786705723</v>
      </c>
    </row>
    <row r="14" spans="1:11">
      <c r="A14" s="65" t="s">
        <v>284</v>
      </c>
      <c r="B14" s="67" t="s">
        <v>285</v>
      </c>
      <c r="C14" s="67" t="s">
        <v>285</v>
      </c>
      <c r="D14" s="63" t="s">
        <v>285</v>
      </c>
      <c r="E14" s="67" t="s">
        <v>285</v>
      </c>
      <c r="F14" s="63" t="s">
        <v>285</v>
      </c>
      <c r="G14" s="64" t="s">
        <v>285</v>
      </c>
      <c r="H14">
        <v>188</v>
      </c>
      <c r="I14">
        <f t="shared" si="3"/>
        <v>5.2364419628299492</v>
      </c>
      <c r="J14">
        <v>20</v>
      </c>
      <c r="K14">
        <f t="shared" si="4"/>
        <v>2.9957322735539909</v>
      </c>
    </row>
    <row r="15" spans="1:11">
      <c r="A15" s="13" t="s">
        <v>272</v>
      </c>
      <c r="B15" s="67" t="s">
        <v>285</v>
      </c>
      <c r="C15" s="67" t="s">
        <v>285</v>
      </c>
      <c r="D15">
        <v>488</v>
      </c>
      <c r="E15">
        <f t="shared" si="1"/>
        <v>6.1903154058531475</v>
      </c>
      <c r="F15" s="63" t="s">
        <v>285</v>
      </c>
      <c r="G15" s="64" t="s">
        <v>285</v>
      </c>
      <c r="H15">
        <v>153</v>
      </c>
      <c r="I15">
        <f t="shared" si="3"/>
        <v>5.0304379213924353</v>
      </c>
      <c r="J15">
        <v>24</v>
      </c>
      <c r="K15">
        <f t="shared" si="4"/>
        <v>3.1780538303479458</v>
      </c>
    </row>
    <row r="16" spans="1:11">
      <c r="A16" s="13" t="s">
        <v>268</v>
      </c>
      <c r="B16" s="67" t="s">
        <v>285</v>
      </c>
      <c r="C16" s="67" t="s">
        <v>285</v>
      </c>
      <c r="D16">
        <v>27221</v>
      </c>
      <c r="E16">
        <f t="shared" si="1"/>
        <v>10.211744013223518</v>
      </c>
      <c r="F16" s="63" t="s">
        <v>285</v>
      </c>
      <c r="G16" s="64" t="s">
        <v>285</v>
      </c>
      <c r="H16">
        <v>206</v>
      </c>
      <c r="I16">
        <f t="shared" si="3"/>
        <v>5.3278761687895813</v>
      </c>
      <c r="J16">
        <v>58</v>
      </c>
      <c r="K16">
        <f t="shared" si="4"/>
        <v>4.0604430105464191</v>
      </c>
    </row>
    <row r="17" spans="1:11">
      <c r="A17" s="13" t="s">
        <v>265</v>
      </c>
      <c r="B17" s="65">
        <v>3</v>
      </c>
      <c r="C17" s="65">
        <f t="shared" si="0"/>
        <v>1.0986122886681098</v>
      </c>
      <c r="D17">
        <v>1614</v>
      </c>
      <c r="E17">
        <f t="shared" si="1"/>
        <v>7.3864708488298945</v>
      </c>
      <c r="F17">
        <v>18</v>
      </c>
      <c r="G17">
        <f t="shared" si="2"/>
        <v>2.8903717578961645</v>
      </c>
      <c r="H17">
        <v>293</v>
      </c>
      <c r="I17">
        <f t="shared" si="3"/>
        <v>5.6801726090170677</v>
      </c>
      <c r="J17">
        <v>56</v>
      </c>
      <c r="K17">
        <f t="shared" si="4"/>
        <v>4.0253516907351496</v>
      </c>
    </row>
    <row r="18" spans="1:11">
      <c r="A18" s="13" t="s">
        <v>274</v>
      </c>
      <c r="B18" s="69" t="s">
        <v>285</v>
      </c>
      <c r="C18" s="69" t="s">
        <v>285</v>
      </c>
      <c r="D18">
        <v>2541</v>
      </c>
      <c r="E18">
        <f t="shared" si="1"/>
        <v>7.8403129833201639</v>
      </c>
      <c r="F18">
        <v>22</v>
      </c>
      <c r="G18">
        <f t="shared" si="2"/>
        <v>3.0910424533583161</v>
      </c>
      <c r="H18">
        <v>359</v>
      </c>
      <c r="I18">
        <f t="shared" si="3"/>
        <v>5.8833223884882786</v>
      </c>
      <c r="J18">
        <v>104</v>
      </c>
      <c r="K18">
        <f t="shared" si="4"/>
        <v>4.6443908991413725</v>
      </c>
    </row>
    <row r="19" spans="1:11">
      <c r="A19" s="13" t="s">
        <v>275</v>
      </c>
      <c r="B19" s="69" t="s">
        <v>285</v>
      </c>
      <c r="C19" s="69" t="s">
        <v>285</v>
      </c>
      <c r="D19">
        <v>966</v>
      </c>
      <c r="E19">
        <f t="shared" si="1"/>
        <v>6.8731638342125176</v>
      </c>
      <c r="F19">
        <v>14</v>
      </c>
      <c r="G19">
        <f t="shared" si="2"/>
        <v>2.6390573296152584</v>
      </c>
      <c r="H19">
        <v>337</v>
      </c>
      <c r="I19">
        <f t="shared" si="3"/>
        <v>5.8200829303523616</v>
      </c>
      <c r="J19">
        <v>107</v>
      </c>
      <c r="K19">
        <f t="shared" si="4"/>
        <v>4.6728288344619058</v>
      </c>
    </row>
    <row r="20" spans="1:11">
      <c r="A20" s="13" t="s">
        <v>271</v>
      </c>
      <c r="B20" s="67" t="s">
        <v>285</v>
      </c>
      <c r="C20" s="67" t="s">
        <v>285</v>
      </c>
      <c r="D20">
        <v>34003</v>
      </c>
      <c r="E20">
        <f t="shared" si="1"/>
        <v>10.434204034999912</v>
      </c>
      <c r="F20" s="63" t="s">
        <v>285</v>
      </c>
      <c r="G20" s="67" t="s">
        <v>285</v>
      </c>
      <c r="H20" s="63" t="s">
        <v>285</v>
      </c>
      <c r="I20" s="68" t="s">
        <v>285</v>
      </c>
      <c r="J20">
        <v>92</v>
      </c>
      <c r="K20">
        <f t="shared" si="4"/>
        <v>4.5217885770490405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Majungasaurus gross measurement</vt:lpstr>
      <vt:lpstr>Majungasaurus increments</vt:lpstr>
      <vt:lpstr>Majungasaurus rates</vt:lpstr>
      <vt:lpstr>Ceratosaurus increments</vt:lpstr>
      <vt:lpstr>Ceratosaurus rates</vt:lpstr>
      <vt:lpstr>Allosaurus increments</vt:lpstr>
      <vt:lpstr>Allosaurus rates</vt:lpstr>
      <vt:lpstr>Regression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Lund, Eric</dc:creator>
  <cp:lastModifiedBy>Michael D'Emic</cp:lastModifiedBy>
  <cp:lastPrinted>2014-02-10T18:33:28Z</cp:lastPrinted>
  <dcterms:created xsi:type="dcterms:W3CDTF">2014-01-21T19:40:23Z</dcterms:created>
  <dcterms:modified xsi:type="dcterms:W3CDTF">2018-12-27T17:22:24Z</dcterms:modified>
</cp:coreProperties>
</file>