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18\Desktop\"/>
    </mc:Choice>
  </mc:AlternateContent>
  <bookViews>
    <workbookView xWindow="0" yWindow="0" windowWidth="20490" windowHeight="7755" activeTab="2"/>
  </bookViews>
  <sheets>
    <sheet name="MIcroparticle properties" sheetId="4" r:id="rId1"/>
    <sheet name="In vitro release in acetate" sheetId="3" r:id="rId2"/>
    <sheet name="In vitro release in phosphate " sheetId="5" r:id="rId3"/>
    <sheet name="In vitro release in HCl " sheetId="6" r:id="rId4"/>
    <sheet name="Gas and methane production" sheetId="1" r:id="rId5"/>
    <sheet name="Fermentation kinetics" sheetId="2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  <c r="G24" i="4"/>
  <c r="E24" i="4"/>
  <c r="D24" i="4"/>
  <c r="H21" i="4"/>
  <c r="G21" i="4"/>
  <c r="E21" i="4"/>
  <c r="D21" i="4"/>
  <c r="H18" i="4"/>
  <c r="G18" i="4"/>
  <c r="E18" i="4"/>
  <c r="D18" i="4"/>
  <c r="H15" i="4"/>
  <c r="G15" i="4"/>
  <c r="E15" i="4"/>
  <c r="D15" i="4"/>
  <c r="H12" i="4"/>
  <c r="G12" i="4"/>
  <c r="E12" i="4"/>
  <c r="D12" i="4"/>
  <c r="H9" i="4"/>
  <c r="G9" i="4"/>
  <c r="E9" i="4"/>
  <c r="D9" i="4"/>
  <c r="H6" i="4"/>
  <c r="G6" i="4"/>
  <c r="E6" i="4"/>
  <c r="D6" i="4"/>
  <c r="H3" i="4"/>
  <c r="G3" i="4"/>
  <c r="E3" i="4"/>
  <c r="D3" i="4"/>
  <c r="E56" i="6"/>
  <c r="F56" i="6" s="1"/>
  <c r="F55" i="6"/>
  <c r="G55" i="6" s="1"/>
  <c r="E55" i="6"/>
  <c r="F52" i="6"/>
  <c r="G52" i="6" s="1"/>
  <c r="H52" i="6" s="1"/>
  <c r="E52" i="6"/>
  <c r="F51" i="6"/>
  <c r="G51" i="6" s="1"/>
  <c r="H51" i="6" s="1"/>
  <c r="E51" i="6"/>
  <c r="F50" i="6"/>
  <c r="G50" i="6" s="1"/>
  <c r="H50" i="6" s="1"/>
  <c r="E50" i="6"/>
  <c r="F49" i="6"/>
  <c r="G49" i="6" s="1"/>
  <c r="H49" i="6" s="1"/>
  <c r="E49" i="6"/>
  <c r="F48" i="6"/>
  <c r="G48" i="6" s="1"/>
  <c r="H48" i="6" s="1"/>
  <c r="E48" i="6"/>
  <c r="F47" i="6"/>
  <c r="G47" i="6" s="1"/>
  <c r="H47" i="6" s="1"/>
  <c r="E47" i="6"/>
  <c r="F46" i="6"/>
  <c r="G46" i="6" s="1"/>
  <c r="H46" i="6" s="1"/>
  <c r="E46" i="6"/>
  <c r="F45" i="6"/>
  <c r="G45" i="6" s="1"/>
  <c r="H45" i="6" s="1"/>
  <c r="E45" i="6"/>
  <c r="F44" i="6"/>
  <c r="G44" i="6" s="1"/>
  <c r="H44" i="6" s="1"/>
  <c r="E44" i="6"/>
  <c r="F43" i="6"/>
  <c r="G43" i="6" s="1"/>
  <c r="H43" i="6" s="1"/>
  <c r="E43" i="6"/>
  <c r="F42" i="6"/>
  <c r="G42" i="6" s="1"/>
  <c r="H42" i="6" s="1"/>
  <c r="E42" i="6"/>
  <c r="F41" i="6"/>
  <c r="G41" i="6" s="1"/>
  <c r="H41" i="6" s="1"/>
  <c r="E41" i="6"/>
  <c r="F40" i="6"/>
  <c r="G40" i="6" s="1"/>
  <c r="H40" i="6" s="1"/>
  <c r="E40" i="6"/>
  <c r="F39" i="6"/>
  <c r="G39" i="6" s="1"/>
  <c r="H39" i="6" s="1"/>
  <c r="E39" i="6"/>
  <c r="F38" i="6"/>
  <c r="G38" i="6" s="1"/>
  <c r="H38" i="6" s="1"/>
  <c r="E38" i="6"/>
  <c r="F37" i="6"/>
  <c r="G37" i="6" s="1"/>
  <c r="H37" i="6" s="1"/>
  <c r="E37" i="6"/>
  <c r="F36" i="6"/>
  <c r="G36" i="6" s="1"/>
  <c r="H36" i="6" s="1"/>
  <c r="E36" i="6"/>
  <c r="F35" i="6"/>
  <c r="G35" i="6" s="1"/>
  <c r="H35" i="6" s="1"/>
  <c r="E35" i="6"/>
  <c r="F34" i="6"/>
  <c r="G34" i="6" s="1"/>
  <c r="H34" i="6" s="1"/>
  <c r="E34" i="6"/>
  <c r="F33" i="6"/>
  <c r="G33" i="6" s="1"/>
  <c r="H33" i="6" s="1"/>
  <c r="E33" i="6"/>
  <c r="F32" i="6"/>
  <c r="G32" i="6" s="1"/>
  <c r="H32" i="6" s="1"/>
  <c r="E32" i="6"/>
  <c r="F31" i="6"/>
  <c r="G31" i="6" s="1"/>
  <c r="H31" i="6" s="1"/>
  <c r="E31" i="6"/>
  <c r="F30" i="6"/>
  <c r="G30" i="6" s="1"/>
  <c r="H30" i="6" s="1"/>
  <c r="E30" i="6"/>
  <c r="F29" i="6"/>
  <c r="G29" i="6" s="1"/>
  <c r="H29" i="6" s="1"/>
  <c r="E29" i="6"/>
  <c r="F28" i="6"/>
  <c r="G28" i="6" s="1"/>
  <c r="H28" i="6" s="1"/>
  <c r="E28" i="6"/>
  <c r="F27" i="6"/>
  <c r="G27" i="6" s="1"/>
  <c r="H27" i="6" s="1"/>
  <c r="E27" i="6"/>
  <c r="F26" i="6"/>
  <c r="G26" i="6" s="1"/>
  <c r="H26" i="6" s="1"/>
  <c r="E26" i="6"/>
  <c r="F25" i="6"/>
  <c r="G25" i="6" s="1"/>
  <c r="H25" i="6" s="1"/>
  <c r="E25" i="6"/>
  <c r="F24" i="6"/>
  <c r="G24" i="6" s="1"/>
  <c r="H24" i="6" s="1"/>
  <c r="E24" i="6"/>
  <c r="F23" i="6"/>
  <c r="G23" i="6" s="1"/>
  <c r="H23" i="6" s="1"/>
  <c r="E23" i="6"/>
  <c r="F22" i="6"/>
  <c r="G22" i="6" s="1"/>
  <c r="H22" i="6" s="1"/>
  <c r="E22" i="6"/>
  <c r="F21" i="6"/>
  <c r="G21" i="6" s="1"/>
  <c r="H21" i="6" s="1"/>
  <c r="E21" i="6"/>
  <c r="F20" i="6"/>
  <c r="G20" i="6" s="1"/>
  <c r="H20" i="6" s="1"/>
  <c r="E20" i="6"/>
  <c r="F19" i="6"/>
  <c r="G19" i="6" s="1"/>
  <c r="H19" i="6" s="1"/>
  <c r="E19" i="6"/>
  <c r="F18" i="6"/>
  <c r="G18" i="6" s="1"/>
  <c r="H18" i="6" s="1"/>
  <c r="E18" i="6"/>
  <c r="F17" i="6"/>
  <c r="G17" i="6" s="1"/>
  <c r="H17" i="6" s="1"/>
  <c r="E17" i="6"/>
  <c r="G10" i="6"/>
  <c r="G9" i="6"/>
  <c r="G8" i="6"/>
  <c r="G7" i="6"/>
  <c r="G6" i="6"/>
  <c r="L2" i="6"/>
  <c r="E56" i="5"/>
  <c r="F56" i="5" s="1"/>
  <c r="F55" i="5"/>
  <c r="G55" i="5" s="1"/>
  <c r="E55" i="5"/>
  <c r="F52" i="5"/>
  <c r="G52" i="5" s="1"/>
  <c r="H52" i="5" s="1"/>
  <c r="E52" i="5"/>
  <c r="E51" i="5"/>
  <c r="F51" i="5" s="1"/>
  <c r="G51" i="5" s="1"/>
  <c r="H51" i="5" s="1"/>
  <c r="E50" i="5"/>
  <c r="F50" i="5" s="1"/>
  <c r="G50" i="5" s="1"/>
  <c r="H50" i="5" s="1"/>
  <c r="F49" i="5"/>
  <c r="G49" i="5" s="1"/>
  <c r="H49" i="5" s="1"/>
  <c r="E49" i="5"/>
  <c r="F48" i="5"/>
  <c r="G48" i="5" s="1"/>
  <c r="H48" i="5" s="1"/>
  <c r="E48" i="5"/>
  <c r="E47" i="5"/>
  <c r="F47" i="5" s="1"/>
  <c r="G47" i="5" s="1"/>
  <c r="H47" i="5" s="1"/>
  <c r="E46" i="5"/>
  <c r="F46" i="5" s="1"/>
  <c r="G46" i="5" s="1"/>
  <c r="H46" i="5" s="1"/>
  <c r="F45" i="5"/>
  <c r="G45" i="5" s="1"/>
  <c r="H45" i="5" s="1"/>
  <c r="E45" i="5"/>
  <c r="F44" i="5"/>
  <c r="G44" i="5" s="1"/>
  <c r="H44" i="5" s="1"/>
  <c r="E44" i="5"/>
  <c r="E43" i="5"/>
  <c r="F43" i="5" s="1"/>
  <c r="G43" i="5" s="1"/>
  <c r="H43" i="5" s="1"/>
  <c r="E42" i="5"/>
  <c r="F42" i="5" s="1"/>
  <c r="G42" i="5" s="1"/>
  <c r="H42" i="5" s="1"/>
  <c r="F41" i="5"/>
  <c r="G41" i="5" s="1"/>
  <c r="H41" i="5" s="1"/>
  <c r="E41" i="5"/>
  <c r="F40" i="5"/>
  <c r="G40" i="5" s="1"/>
  <c r="H40" i="5" s="1"/>
  <c r="E40" i="5"/>
  <c r="E39" i="5"/>
  <c r="F39" i="5" s="1"/>
  <c r="G39" i="5" s="1"/>
  <c r="H39" i="5" s="1"/>
  <c r="E38" i="5"/>
  <c r="F38" i="5" s="1"/>
  <c r="G38" i="5" s="1"/>
  <c r="H38" i="5" s="1"/>
  <c r="F37" i="5"/>
  <c r="G37" i="5" s="1"/>
  <c r="H37" i="5" s="1"/>
  <c r="E37" i="5"/>
  <c r="F36" i="5"/>
  <c r="G36" i="5" s="1"/>
  <c r="H36" i="5" s="1"/>
  <c r="E36" i="5"/>
  <c r="E35" i="5"/>
  <c r="F35" i="5" s="1"/>
  <c r="G35" i="5" s="1"/>
  <c r="H35" i="5" s="1"/>
  <c r="E34" i="5"/>
  <c r="F34" i="5" s="1"/>
  <c r="G34" i="5" s="1"/>
  <c r="H34" i="5" s="1"/>
  <c r="F33" i="5"/>
  <c r="G33" i="5" s="1"/>
  <c r="H33" i="5" s="1"/>
  <c r="E33" i="5"/>
  <c r="F32" i="5"/>
  <c r="G32" i="5" s="1"/>
  <c r="H32" i="5" s="1"/>
  <c r="E32" i="5"/>
  <c r="E31" i="5"/>
  <c r="F31" i="5" s="1"/>
  <c r="G31" i="5" s="1"/>
  <c r="H31" i="5" s="1"/>
  <c r="E30" i="5"/>
  <c r="F30" i="5" s="1"/>
  <c r="G30" i="5" s="1"/>
  <c r="H30" i="5" s="1"/>
  <c r="F29" i="5"/>
  <c r="G29" i="5" s="1"/>
  <c r="H29" i="5" s="1"/>
  <c r="E29" i="5"/>
  <c r="F28" i="5"/>
  <c r="G28" i="5" s="1"/>
  <c r="H28" i="5" s="1"/>
  <c r="E28" i="5"/>
  <c r="E27" i="5"/>
  <c r="F27" i="5" s="1"/>
  <c r="G27" i="5" s="1"/>
  <c r="H27" i="5" s="1"/>
  <c r="E26" i="5"/>
  <c r="F26" i="5" s="1"/>
  <c r="G26" i="5" s="1"/>
  <c r="H26" i="5" s="1"/>
  <c r="F25" i="5"/>
  <c r="G25" i="5" s="1"/>
  <c r="H25" i="5" s="1"/>
  <c r="E25" i="5"/>
  <c r="F24" i="5"/>
  <c r="G24" i="5" s="1"/>
  <c r="H24" i="5" s="1"/>
  <c r="E24" i="5"/>
  <c r="E23" i="5"/>
  <c r="F23" i="5" s="1"/>
  <c r="G23" i="5" s="1"/>
  <c r="H23" i="5" s="1"/>
  <c r="E22" i="5"/>
  <c r="F22" i="5" s="1"/>
  <c r="G22" i="5" s="1"/>
  <c r="H22" i="5" s="1"/>
  <c r="F21" i="5"/>
  <c r="G21" i="5" s="1"/>
  <c r="H21" i="5" s="1"/>
  <c r="E21" i="5"/>
  <c r="F20" i="5"/>
  <c r="G20" i="5" s="1"/>
  <c r="H20" i="5" s="1"/>
  <c r="E20" i="5"/>
  <c r="E19" i="5"/>
  <c r="F19" i="5" s="1"/>
  <c r="G19" i="5" s="1"/>
  <c r="H19" i="5" s="1"/>
  <c r="E18" i="5"/>
  <c r="F18" i="5" s="1"/>
  <c r="G18" i="5" s="1"/>
  <c r="H18" i="5" s="1"/>
  <c r="F17" i="5"/>
  <c r="G17" i="5" s="1"/>
  <c r="H17" i="5" s="1"/>
  <c r="E17" i="5"/>
  <c r="G10" i="5"/>
  <c r="G9" i="5"/>
  <c r="G8" i="5"/>
  <c r="G7" i="5"/>
  <c r="G6" i="5"/>
  <c r="L2" i="5"/>
  <c r="F13" i="3"/>
  <c r="G13" i="3" s="1"/>
  <c r="D13" i="3"/>
  <c r="E13" i="3"/>
  <c r="D48" i="3"/>
  <c r="E48" i="3" s="1"/>
  <c r="F48" i="3" s="1"/>
  <c r="G48" i="3" s="1"/>
  <c r="D47" i="3"/>
  <c r="E47" i="3" s="1"/>
  <c r="F47" i="3" s="1"/>
  <c r="G47" i="3" s="1"/>
  <c r="D46" i="3"/>
  <c r="E46" i="3" s="1"/>
  <c r="F46" i="3" s="1"/>
  <c r="G46" i="3" s="1"/>
  <c r="D45" i="3"/>
  <c r="E45" i="3" s="1"/>
  <c r="F45" i="3" s="1"/>
  <c r="G45" i="3" s="1"/>
  <c r="D44" i="3"/>
  <c r="E44" i="3" s="1"/>
  <c r="F44" i="3" s="1"/>
  <c r="G44" i="3" s="1"/>
  <c r="D43" i="3"/>
  <c r="E43" i="3" s="1"/>
  <c r="F43" i="3" s="1"/>
  <c r="G43" i="3" s="1"/>
  <c r="D42" i="3"/>
  <c r="E42" i="3" s="1"/>
  <c r="F42" i="3" s="1"/>
  <c r="G42" i="3" s="1"/>
  <c r="D41" i="3"/>
  <c r="E41" i="3" s="1"/>
  <c r="F41" i="3" s="1"/>
  <c r="G41" i="3" s="1"/>
  <c r="D40" i="3"/>
  <c r="E40" i="3" s="1"/>
  <c r="F40" i="3" s="1"/>
  <c r="G40" i="3" s="1"/>
  <c r="D39" i="3"/>
  <c r="E39" i="3" s="1"/>
  <c r="F39" i="3" s="1"/>
  <c r="G39" i="3" s="1"/>
  <c r="D38" i="3"/>
  <c r="E38" i="3" s="1"/>
  <c r="F38" i="3" s="1"/>
  <c r="G38" i="3" s="1"/>
  <c r="D37" i="3"/>
  <c r="E37" i="3" s="1"/>
  <c r="F37" i="3" s="1"/>
  <c r="G37" i="3" s="1"/>
  <c r="D36" i="3"/>
  <c r="E36" i="3" s="1"/>
  <c r="F36" i="3" s="1"/>
  <c r="G36" i="3" s="1"/>
  <c r="D35" i="3"/>
  <c r="E35" i="3" s="1"/>
  <c r="F35" i="3" s="1"/>
  <c r="G35" i="3" s="1"/>
  <c r="D34" i="3"/>
  <c r="E34" i="3" s="1"/>
  <c r="F34" i="3" s="1"/>
  <c r="G34" i="3" s="1"/>
  <c r="D33" i="3"/>
  <c r="E33" i="3" s="1"/>
  <c r="F33" i="3" s="1"/>
  <c r="G33" i="3" s="1"/>
  <c r="D32" i="3"/>
  <c r="E32" i="3" s="1"/>
  <c r="F32" i="3" s="1"/>
  <c r="G32" i="3" s="1"/>
  <c r="D31" i="3"/>
  <c r="E31" i="3" s="1"/>
  <c r="F31" i="3" s="1"/>
  <c r="G31" i="3" s="1"/>
  <c r="D30" i="3"/>
  <c r="E30" i="3" s="1"/>
  <c r="F30" i="3" s="1"/>
  <c r="G30" i="3" s="1"/>
  <c r="D29" i="3"/>
  <c r="E29" i="3" s="1"/>
  <c r="F29" i="3" s="1"/>
  <c r="G29" i="3" s="1"/>
  <c r="D28" i="3"/>
  <c r="E28" i="3" s="1"/>
  <c r="F28" i="3" s="1"/>
  <c r="G28" i="3" s="1"/>
  <c r="D27" i="3"/>
  <c r="E27" i="3" s="1"/>
  <c r="F27" i="3" s="1"/>
  <c r="G27" i="3" s="1"/>
  <c r="D26" i="3"/>
  <c r="E26" i="3" s="1"/>
  <c r="F26" i="3" s="1"/>
  <c r="G26" i="3" s="1"/>
  <c r="D25" i="3"/>
  <c r="E25" i="3" s="1"/>
  <c r="F25" i="3" s="1"/>
  <c r="G25" i="3" s="1"/>
  <c r="D24" i="3"/>
  <c r="E24" i="3" s="1"/>
  <c r="F24" i="3" s="1"/>
  <c r="G24" i="3" s="1"/>
  <c r="D23" i="3"/>
  <c r="E23" i="3" s="1"/>
  <c r="F23" i="3" s="1"/>
  <c r="G23" i="3" s="1"/>
  <c r="D22" i="3"/>
  <c r="E22" i="3" s="1"/>
  <c r="F22" i="3" s="1"/>
  <c r="G22" i="3" s="1"/>
  <c r="D21" i="3"/>
  <c r="E21" i="3" s="1"/>
  <c r="F21" i="3" s="1"/>
  <c r="G21" i="3" s="1"/>
  <c r="D20" i="3"/>
  <c r="E20" i="3" s="1"/>
  <c r="F20" i="3" s="1"/>
  <c r="G20" i="3" s="1"/>
  <c r="D19" i="3"/>
  <c r="E19" i="3" s="1"/>
  <c r="F19" i="3" s="1"/>
  <c r="G19" i="3" s="1"/>
  <c r="D18" i="3"/>
  <c r="E18" i="3" s="1"/>
  <c r="F18" i="3" s="1"/>
  <c r="G18" i="3" s="1"/>
  <c r="D17" i="3"/>
  <c r="E17" i="3" s="1"/>
  <c r="F17" i="3" s="1"/>
  <c r="G17" i="3" s="1"/>
  <c r="D16" i="3"/>
  <c r="E16" i="3" s="1"/>
  <c r="F16" i="3" s="1"/>
  <c r="G16" i="3" s="1"/>
  <c r="D15" i="3"/>
  <c r="E15" i="3" s="1"/>
  <c r="F15" i="3" s="1"/>
  <c r="G15" i="3" s="1"/>
  <c r="D14" i="3"/>
  <c r="E14" i="3" s="1"/>
  <c r="F14" i="3" s="1"/>
  <c r="G14" i="3" s="1"/>
  <c r="G5" i="3"/>
  <c r="H2" i="3"/>
  <c r="G9" i="3"/>
  <c r="G8" i="3"/>
  <c r="G7" i="3"/>
  <c r="G6" i="3"/>
  <c r="I17" i="6" l="1"/>
  <c r="J17" i="6"/>
  <c r="J23" i="6"/>
  <c r="I23" i="6"/>
  <c r="J27" i="6"/>
  <c r="I27" i="6"/>
  <c r="I29" i="6"/>
  <c r="J29" i="6"/>
  <c r="I33" i="6"/>
  <c r="J33" i="6"/>
  <c r="J39" i="6"/>
  <c r="I39" i="6"/>
  <c r="I41" i="6"/>
  <c r="J41" i="6"/>
  <c r="I45" i="6"/>
  <c r="J45" i="6"/>
  <c r="I49" i="6"/>
  <c r="J49" i="6"/>
  <c r="J51" i="6"/>
  <c r="I51" i="6"/>
  <c r="J19" i="6"/>
  <c r="I19" i="6"/>
  <c r="I21" i="6"/>
  <c r="J21" i="6"/>
  <c r="I25" i="6"/>
  <c r="J25" i="6"/>
  <c r="J31" i="6"/>
  <c r="I31" i="6"/>
  <c r="J35" i="6"/>
  <c r="I35" i="6"/>
  <c r="I37" i="6"/>
  <c r="J37" i="6"/>
  <c r="J43" i="6"/>
  <c r="I43" i="6"/>
  <c r="J47" i="6"/>
  <c r="I47" i="6"/>
  <c r="I17" i="5"/>
  <c r="J17" i="5"/>
  <c r="I25" i="5"/>
  <c r="J25" i="5"/>
  <c r="J31" i="5"/>
  <c r="I31" i="5"/>
  <c r="J39" i="5"/>
  <c r="I39" i="5"/>
  <c r="I41" i="5"/>
  <c r="J41" i="5"/>
  <c r="I47" i="5"/>
  <c r="J47" i="5"/>
  <c r="I49" i="5"/>
  <c r="J49" i="5"/>
  <c r="I19" i="5"/>
  <c r="J19" i="5"/>
  <c r="I27" i="5"/>
  <c r="J27" i="5"/>
  <c r="J35" i="5"/>
  <c r="I35" i="5"/>
  <c r="I45" i="5"/>
  <c r="J45" i="5"/>
  <c r="I51" i="5"/>
  <c r="J51" i="5"/>
  <c r="J23" i="5"/>
  <c r="I23" i="5"/>
  <c r="I33" i="5"/>
  <c r="J33" i="5"/>
  <c r="I21" i="5"/>
  <c r="J21" i="5"/>
  <c r="I29" i="5"/>
  <c r="J29" i="5"/>
  <c r="I37" i="5"/>
  <c r="J37" i="5"/>
  <c r="I43" i="5"/>
  <c r="J43" i="5"/>
  <c r="H17" i="3"/>
  <c r="I17" i="3"/>
  <c r="H29" i="3"/>
  <c r="I29" i="3"/>
  <c r="H41" i="3"/>
  <c r="I41" i="3"/>
  <c r="I45" i="3"/>
  <c r="H45" i="3"/>
  <c r="H13" i="3"/>
  <c r="I13" i="3"/>
  <c r="I25" i="3"/>
  <c r="H25" i="3"/>
  <c r="H37" i="3"/>
  <c r="I37" i="3"/>
  <c r="I19" i="3"/>
  <c r="H19" i="3"/>
  <c r="I23" i="3"/>
  <c r="H23" i="3"/>
  <c r="I27" i="3"/>
  <c r="H27" i="3"/>
  <c r="I31" i="3"/>
  <c r="H31" i="3"/>
  <c r="I35" i="3"/>
  <c r="H35" i="3"/>
  <c r="I39" i="3"/>
  <c r="H39" i="3"/>
  <c r="I43" i="3"/>
  <c r="H43" i="3"/>
  <c r="I47" i="3"/>
  <c r="H47" i="3"/>
  <c r="H21" i="3"/>
  <c r="I21" i="3"/>
  <c r="H33" i="3"/>
  <c r="I33" i="3"/>
  <c r="I15" i="3"/>
  <c r="H15" i="3"/>
  <c r="M5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<sst xmlns="http://schemas.openxmlformats.org/spreadsheetml/2006/main" count="433" uniqueCount="104">
  <si>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</si>
  <si>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</si>
  <si>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</si>
  <si>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</si>
  <si>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</si>
  <si>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</si>
  <si>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</si>
  <si>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</si>
  <si>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</si>
  <si>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</si>
  <si>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EragrostisOnly</t>
  </si>
  <si>
    <t>Lard+Eragr</t>
  </si>
  <si>
    <t>LTE+Eragr</t>
  </si>
  <si>
    <t>PalmOil+Eragr</t>
  </si>
  <si>
    <t>PTE+Eragr</t>
  </si>
  <si>
    <t>RawATE+Erag</t>
  </si>
  <si>
    <t>TMROnly</t>
  </si>
  <si>
    <t>Lard+TMR</t>
  </si>
  <si>
    <t>LTE+TMR</t>
  </si>
  <si>
    <t>PalmOil+TMR</t>
  </si>
  <si>
    <t>PTE+TMR</t>
  </si>
  <si>
    <t>RawATE+TMR</t>
  </si>
  <si>
    <t>Run</t>
  </si>
  <si>
    <t>v12</t>
  </si>
  <si>
    <t>v11</t>
  </si>
  <si>
    <t>pH,24h</t>
  </si>
  <si>
    <t>24H Methane, mL</t>
  </si>
  <si>
    <t>12H Methane, mL</t>
  </si>
  <si>
    <t>8H Methane, mL</t>
  </si>
  <si>
    <t>4H Methane, mL</t>
  </si>
  <si>
    <t>2H Methane, mL</t>
  </si>
  <si>
    <t>24H Gas volume, mL</t>
  </si>
  <si>
    <t>12H Gas volume, mL</t>
  </si>
  <si>
    <t>8H Gas volume, mL</t>
  </si>
  <si>
    <t>2H Gas volume, mL</t>
  </si>
  <si>
    <t>4H Gas volume, mL</t>
  </si>
  <si>
    <t>methane/total gas volume</t>
  </si>
  <si>
    <t>SPECIES</t>
  </si>
  <si>
    <t>PD</t>
  </si>
  <si>
    <t>ED</t>
  </si>
  <si>
    <t>Replicate</t>
  </si>
  <si>
    <t>b</t>
  </si>
  <si>
    <t>c</t>
  </si>
  <si>
    <t>NH3-N</t>
  </si>
  <si>
    <t>mean</t>
  </si>
  <si>
    <t>Standard</t>
  </si>
  <si>
    <t>Blanks</t>
  </si>
  <si>
    <t>.1119.1031</t>
  </si>
  <si>
    <t>Blank</t>
  </si>
  <si>
    <t>T1</t>
  </si>
  <si>
    <t>T2</t>
  </si>
  <si>
    <t>T3</t>
  </si>
  <si>
    <t>T4</t>
  </si>
  <si>
    <t>T5</t>
  </si>
  <si>
    <t>Blank Readings</t>
  </si>
  <si>
    <t>Absorbance</t>
  </si>
  <si>
    <t>Net Absorbance</t>
  </si>
  <si>
    <t>Std. Concentration</t>
  </si>
  <si>
    <t>absorbance</t>
  </si>
  <si>
    <t>Time, h</t>
  </si>
  <si>
    <t>Sample</t>
  </si>
  <si>
    <t>ABS</t>
  </si>
  <si>
    <t>Conc</t>
  </si>
  <si>
    <t>Conc IN mL</t>
  </si>
  <si>
    <t>conc rel to raw</t>
  </si>
  <si>
    <t>% release</t>
  </si>
  <si>
    <t>STD DEV</t>
  </si>
  <si>
    <t>30M</t>
  </si>
  <si>
    <t>L1</t>
  </si>
  <si>
    <t>L2</t>
  </si>
  <si>
    <t>P1</t>
  </si>
  <si>
    <t>P2</t>
  </si>
  <si>
    <t>R1</t>
  </si>
  <si>
    <t>R2</t>
  </si>
  <si>
    <t>1H</t>
  </si>
  <si>
    <t>2H</t>
  </si>
  <si>
    <t>4H</t>
  </si>
  <si>
    <t>8H</t>
  </si>
  <si>
    <t>24H</t>
  </si>
  <si>
    <t>time</t>
  </si>
  <si>
    <t>ETE-L</t>
  </si>
  <si>
    <t>ETE-P</t>
  </si>
  <si>
    <t>Raw-ATE</t>
  </si>
  <si>
    <t>Summary</t>
  </si>
  <si>
    <t>In vitro Release in Acetate Buffer media</t>
  </si>
  <si>
    <t>Actual Load</t>
  </si>
  <si>
    <t>Time</t>
  </si>
  <si>
    <t xml:space="preserve">rct acetate </t>
  </si>
  <si>
    <t>In vitro release in Phosphate Buffer</t>
  </si>
  <si>
    <t>In vitro release in HCl buffer</t>
  </si>
  <si>
    <t>Yield</t>
  </si>
  <si>
    <t>diameter</t>
  </si>
  <si>
    <t>REP</t>
  </si>
  <si>
    <t>EE</t>
  </si>
  <si>
    <t>SD</t>
  </si>
  <si>
    <t>yield</t>
  </si>
  <si>
    <t>MEAN</t>
  </si>
  <si>
    <t xml:space="preserve">mean </t>
  </si>
  <si>
    <t>L3</t>
  </si>
  <si>
    <t>L4</t>
  </si>
  <si>
    <t>P3</t>
  </si>
  <si>
    <t>P4</t>
  </si>
  <si>
    <t>Encapsulation efficiency</t>
  </si>
  <si>
    <t>Particule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</si>
</sst>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'[1]acetate release '!$B$5:$B$10</c:f>
              <c:numCache>
                <c:formatCode>General</c:formatCode>
                <c:ptCount val="6"/>
                <c:pt idx="0">
                  <c:v>0</c:v>
                </c:pt>
                <c:pt idx="1">
                  <c:v>1.3800000000000007E-2</c:v>
                </c:pt>
                <c:pt idx="2">
                  <c:v>7.8899999999999998E-2</c:v>
                </c:pt>
                <c:pt idx="3">
                  <c:v>0.18360000000000001</c:v>
                </c:pt>
                <c:pt idx="4">
                  <c:v>0.22619999999999998</c:v>
                </c:pt>
                <c:pt idx="5">
                  <c:v>0.29890000000000005</c:v>
                </c:pt>
              </c:numCache>
            </c:numRef>
          </c:xVal>
          <c:yVal>
            <c:numRef>
              <c:f>'[1]acetate release '!$C$5:$C$10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59200"/>
        <c:axId val="125653760"/>
      </c:scatterChart>
      <c:valAx>
        <c:axId val="12565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3760"/>
        <c:crosses val="autoZero"/>
        <c:crossBetween val="midCat"/>
      </c:valAx>
      <c:valAx>
        <c:axId val="1256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In</a:t>
            </a:r>
            <a:r>
              <a:rPr lang="en-ZA" baseline="0"/>
              <a:t> Acetate buffer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4686393352114"/>
          <c:y val="0.12769051169797041"/>
          <c:w val="0.59086807487391302"/>
          <c:h val="0.668203607104133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'[1]acetate release '!$N$36</c:f>
              <c:strCache>
                <c:ptCount val="1"/>
                <c:pt idx="0">
                  <c:v>ETE-L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'[1]acetate release '!$O$37:$O$42</c:f>
                <c:numCache>
                  <c:formatCode>General</c:formatCode>
                  <c:ptCount val="6"/>
                  <c:pt idx="0">
                    <c:v>5.0859805854385806E-2</c:v>
                  </c:pt>
                  <c:pt idx="1">
                    <c:v>0.15257941756315679</c:v>
                  </c:pt>
                  <c:pt idx="2">
                    <c:v>0.68672605191453406</c:v>
                  </c:pt>
                  <c:pt idx="3">
                    <c:v>1.5272352034641161</c:v>
                  </c:pt>
                  <c:pt idx="4">
                    <c:v>1.1070484407637948</c:v>
                  </c:pt>
                  <c:pt idx="5">
                    <c:v>3.7737975943954227</c:v>
                  </c:pt>
                </c:numCache>
              </c:numRef>
            </c:plus>
            <c:minus>
              <c:numRef>
                <c:f>'[1]acetate release '!$O$37:$O$42</c:f>
                <c:numCache>
                  <c:formatCode>General</c:formatCode>
                  <c:ptCount val="6"/>
                  <c:pt idx="0">
                    <c:v>5.0859805854385806E-2</c:v>
                  </c:pt>
                  <c:pt idx="1">
                    <c:v>0.15257941756315679</c:v>
                  </c:pt>
                  <c:pt idx="2">
                    <c:v>0.68672605191453406</c:v>
                  </c:pt>
                  <c:pt idx="3">
                    <c:v>1.5272352034641161</c:v>
                  </c:pt>
                  <c:pt idx="4">
                    <c:v>1.1070484407637948</c:v>
                  </c:pt>
                  <c:pt idx="5">
                    <c:v>3.7737975943954227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'[1]acetate release '!$M$37:$M$42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'[1]acetate release '!$N$37:$N$42</c:f>
              <c:numCache>
                <c:formatCode>General</c:formatCode>
                <c:ptCount val="6"/>
                <c:pt idx="0">
                  <c:v>3.83087392504931</c:v>
                </c:pt>
                <c:pt idx="1">
                  <c:v>5.0799996844181461</c:v>
                </c:pt>
                <c:pt idx="2">
                  <c:v>8.394222825641025</c:v>
                </c:pt>
                <c:pt idx="3">
                  <c:v>13.046892609467456</c:v>
                </c:pt>
                <c:pt idx="4">
                  <c:v>18.92665644970414</c:v>
                </c:pt>
                <c:pt idx="5">
                  <c:v>21.215121972386584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'[1]acetate release '!$P$36</c:f>
              <c:strCache>
                <c:ptCount val="1"/>
                <c:pt idx="0">
                  <c:v>ETE-P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'[1]acetate release '!$Q$37:$Q$42</c:f>
                <c:numCache>
                  <c:formatCode>General</c:formatCode>
                  <c:ptCount val="6"/>
                  <c:pt idx="0">
                    <c:v>0.32974107462260122</c:v>
                  </c:pt>
                  <c:pt idx="1">
                    <c:v>6.3574757317982095E-2</c:v>
                  </c:pt>
                  <c:pt idx="2">
                    <c:v>0.44502330122587502</c:v>
                  </c:pt>
                  <c:pt idx="3">
                    <c:v>0.45816208440492467</c:v>
                  </c:pt>
                  <c:pt idx="4">
                    <c:v>1.0477120006003464</c:v>
                  </c:pt>
                  <c:pt idx="5">
                    <c:v>2.9246083693133635</c:v>
                  </c:pt>
                </c:numCache>
              </c:numRef>
            </c:plus>
            <c:minus>
              <c:numRef>
                <c:f>'[1]acetate release '!$Q$37:$Q$42</c:f>
                <c:numCache>
                  <c:formatCode>General</c:formatCode>
                  <c:ptCount val="6"/>
                  <c:pt idx="0">
                    <c:v>0.32974107462260122</c:v>
                  </c:pt>
                  <c:pt idx="1">
                    <c:v>6.3574757317982095E-2</c:v>
                  </c:pt>
                  <c:pt idx="2">
                    <c:v>0.44502330122587502</c:v>
                  </c:pt>
                  <c:pt idx="3">
                    <c:v>0.45816208440492467</c:v>
                  </c:pt>
                  <c:pt idx="4">
                    <c:v>1.0477120006003464</c:v>
                  </c:pt>
                  <c:pt idx="5">
                    <c:v>2.9246083693133635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'[1]acetate release '!$M$37:$M$42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'[1]acetate release '!$P$37:$P$42</c:f>
              <c:numCache>
                <c:formatCode>General</c:formatCode>
                <c:ptCount val="6"/>
                <c:pt idx="0">
                  <c:v>2.7441824654832345</c:v>
                </c:pt>
                <c:pt idx="1">
                  <c:v>3.0246963116370802</c:v>
                </c:pt>
                <c:pt idx="2">
                  <c:v>6.6749726429980267</c:v>
                </c:pt>
                <c:pt idx="3">
                  <c:v>10.764301094674554</c:v>
                </c:pt>
                <c:pt idx="4">
                  <c:v>17.738668323471401</c:v>
                </c:pt>
                <c:pt idx="5">
                  <c:v>18.391881976331362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'[1]acetate release '!$R$36</c:f>
              <c:strCache>
                <c:ptCount val="1"/>
                <c:pt idx="0">
                  <c:v>Raw-ATE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'[1]acetate release '!$S$37:$S$42</c:f>
                <c:numCache>
                  <c:formatCode>General</c:formatCode>
                  <c:ptCount val="6"/>
                  <c:pt idx="0">
                    <c:v>5.1637960883957872</c:v>
                  </c:pt>
                  <c:pt idx="1">
                    <c:v>8.2261497652314439</c:v>
                  </c:pt>
                  <c:pt idx="2">
                    <c:v>2.7549061504459091</c:v>
                  </c:pt>
                  <c:pt idx="3">
                    <c:v>7.3649661026020619</c:v>
                  </c:pt>
                  <c:pt idx="4">
                    <c:v>1.7796693731880444</c:v>
                  </c:pt>
                  <c:pt idx="5">
                    <c:v>9.0911902964714582</c:v>
                  </c:pt>
                </c:numCache>
              </c:numRef>
            </c:plus>
            <c:minus>
              <c:numRef>
                <c:f>'[1]acetate release '!$S$37:$S$42</c:f>
                <c:numCache>
                  <c:formatCode>General</c:formatCode>
                  <c:ptCount val="6"/>
                  <c:pt idx="0">
                    <c:v>5.1637960883957872</c:v>
                  </c:pt>
                  <c:pt idx="1">
                    <c:v>8.2261497652314439</c:v>
                  </c:pt>
                  <c:pt idx="2">
                    <c:v>2.7549061504459091</c:v>
                  </c:pt>
                  <c:pt idx="3">
                    <c:v>7.3649661026020619</c:v>
                  </c:pt>
                  <c:pt idx="4">
                    <c:v>1.7796693731880444</c:v>
                  </c:pt>
                  <c:pt idx="5">
                    <c:v>9.0911902964714582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'[1]acetate release '!$M$37:$M$42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'[1]acetate release '!$R$37:$R$42</c:f>
              <c:numCache>
                <c:formatCode>General</c:formatCode>
                <c:ptCount val="6"/>
                <c:pt idx="0">
                  <c:v>52.955252769230768</c:v>
                </c:pt>
                <c:pt idx="1">
                  <c:v>63.997297820512813</c:v>
                </c:pt>
                <c:pt idx="2">
                  <c:v>77.325601538461541</c:v>
                </c:pt>
                <c:pt idx="3">
                  <c:v>81.982520987179484</c:v>
                </c:pt>
                <c:pt idx="4">
                  <c:v>86.26698038461538</c:v>
                </c:pt>
                <c:pt idx="5">
                  <c:v>92.527893589743599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58656"/>
        <c:axId val="125652128"/>
      </c:scatterChart>
      <c:valAx>
        <c:axId val="12565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Time, hrs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2128"/>
        <c:crosses val="autoZero"/>
        <c:crossBetween val="midCat"/>
      </c:valAx>
      <c:valAx>
        <c:axId val="1256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aseline="0"/>
                  <a:t>Tannin concentration, %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833929849677876"/>
          <c:y val="0.33902149399496778"/>
          <c:w val="0.13852938837190809"/>
          <c:h val="0.281759832632585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'[1]acetate release '!$B$5:$B$10</c:f>
              <c:numCache>
                <c:formatCode>General</c:formatCode>
                <c:ptCount val="6"/>
                <c:pt idx="0">
                  <c:v>0</c:v>
                </c:pt>
                <c:pt idx="1">
                  <c:v>1.3800000000000007E-2</c:v>
                </c:pt>
                <c:pt idx="2">
                  <c:v>7.8899999999999998E-2</c:v>
                </c:pt>
                <c:pt idx="3">
                  <c:v>0.18360000000000001</c:v>
                </c:pt>
                <c:pt idx="4">
                  <c:v>0.22619999999999998</c:v>
                </c:pt>
                <c:pt idx="5">
                  <c:v>0.29890000000000005</c:v>
                </c:pt>
              </c:numCache>
            </c:numRef>
          </c:xVal>
          <c:yVal>
            <c:numRef>
              <c:f>'[1]acetate release '!$C$5:$C$10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54848"/>
        <c:axId val="125663552"/>
      </c:scatterChart>
      <c:valAx>
        <c:axId val="12565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63552"/>
        <c:crosses val="autoZero"/>
        <c:crossBetween val="midCat"/>
      </c:valAx>
      <c:valAx>
        <c:axId val="1256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In</a:t>
            </a:r>
            <a:r>
              <a:rPr lang="en-ZA" baseline="0"/>
              <a:t> Phosphate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07519130531219"/>
          <c:y val="0.17015651498775283"/>
          <c:w val="0.56599439154612718"/>
          <c:h val="0.669657729817153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'[1]Phosphate release'!$N$18</c:f>
              <c:strCache>
                <c:ptCount val="1"/>
                <c:pt idx="0">
                  <c:v>ETE-L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'[1]Phosphate release'!$O$19:$O$24</c:f>
                <c:numCache>
                  <c:formatCode>General</c:formatCode>
                  <c:ptCount val="6"/>
                  <c:pt idx="0">
                    <c:v>2.8367662189162952</c:v>
                  </c:pt>
                  <c:pt idx="1">
                    <c:v>0.58718856806646935</c:v>
                  </c:pt>
                  <c:pt idx="2">
                    <c:v>0.68321672531058208</c:v>
                  </c:pt>
                  <c:pt idx="3">
                    <c:v>1.5978455672586216</c:v>
                  </c:pt>
                  <c:pt idx="4">
                    <c:v>7.2871203259508865</c:v>
                  </c:pt>
                  <c:pt idx="5">
                    <c:v>6.580290119350785</c:v>
                  </c:pt>
                </c:numCache>
              </c:numRef>
            </c:plus>
            <c:minus>
              <c:numRef>
                <c:f>'[1]Phosphate release'!$O$19:$O$24</c:f>
                <c:numCache>
                  <c:formatCode>General</c:formatCode>
                  <c:ptCount val="6"/>
                  <c:pt idx="0">
                    <c:v>2.8367662189162952</c:v>
                  </c:pt>
                  <c:pt idx="1">
                    <c:v>0.58718856806646935</c:v>
                  </c:pt>
                  <c:pt idx="2">
                    <c:v>0.68321672531058208</c:v>
                  </c:pt>
                  <c:pt idx="3">
                    <c:v>1.5978455672586216</c:v>
                  </c:pt>
                  <c:pt idx="4">
                    <c:v>7.2871203259508865</c:v>
                  </c:pt>
                  <c:pt idx="5">
                    <c:v>6.580290119350785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'[1]Phosphate release'!$M$19:$M$24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'[1]Phosphate release'!$N$19:$N$24</c:f>
              <c:numCache>
                <c:formatCode>General</c:formatCode>
                <c:ptCount val="6"/>
                <c:pt idx="0">
                  <c:v>15.60889047619</c:v>
                </c:pt>
                <c:pt idx="1">
                  <c:v>15.987788168498168</c:v>
                </c:pt>
                <c:pt idx="2">
                  <c:v>20.450527765567799</c:v>
                </c:pt>
                <c:pt idx="3">
                  <c:v>26.6434336263736</c:v>
                </c:pt>
                <c:pt idx="4">
                  <c:v>28.32555688644689</c:v>
                </c:pt>
                <c:pt idx="5">
                  <c:v>34.286476117216118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'[1]Phosphate release'!$P$18</c:f>
              <c:strCache>
                <c:ptCount val="1"/>
                <c:pt idx="0">
                  <c:v>ETE-P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'[1]Phosphate release'!$Q$19:$Q$24</c:f>
                <c:numCache>
                  <c:formatCode>General</c:formatCode>
                  <c:ptCount val="6"/>
                  <c:pt idx="0">
                    <c:v>1.848935584970689</c:v>
                  </c:pt>
                  <c:pt idx="1">
                    <c:v>2.8210238980565978</c:v>
                  </c:pt>
                  <c:pt idx="2">
                    <c:v>0.11728029040469327</c:v>
                  </c:pt>
                  <c:pt idx="3">
                    <c:v>0.65881612797806244</c:v>
                  </c:pt>
                  <c:pt idx="4">
                    <c:v>3.3074616126210463</c:v>
                  </c:pt>
                  <c:pt idx="5">
                    <c:v>0.37624146854660695</c:v>
                  </c:pt>
                </c:numCache>
              </c:numRef>
            </c:plus>
            <c:minus>
              <c:numRef>
                <c:f>'[1]Phosphate release'!$Q$19:$Q$24</c:f>
                <c:numCache>
                  <c:formatCode>General</c:formatCode>
                  <c:ptCount val="6"/>
                  <c:pt idx="0">
                    <c:v>1.848935584970689</c:v>
                  </c:pt>
                  <c:pt idx="1">
                    <c:v>2.8210238980565978</c:v>
                  </c:pt>
                  <c:pt idx="2">
                    <c:v>0.11728029040469327</c:v>
                  </c:pt>
                  <c:pt idx="3">
                    <c:v>0.65881612797806244</c:v>
                  </c:pt>
                  <c:pt idx="4">
                    <c:v>3.3074616126210463</c:v>
                  </c:pt>
                  <c:pt idx="5">
                    <c:v>0.37624146854660695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'[1]Phosphate release'!$M$19:$M$24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'[1]Phosphate release'!$P$19:$P$24</c:f>
              <c:numCache>
                <c:formatCode>General</c:formatCode>
                <c:ptCount val="6"/>
                <c:pt idx="0">
                  <c:v>13.155377527472528</c:v>
                </c:pt>
                <c:pt idx="1">
                  <c:v>17.237976336996301</c:v>
                </c:pt>
                <c:pt idx="2">
                  <c:v>21.054291227106226</c:v>
                </c:pt>
                <c:pt idx="3">
                  <c:v>22.848809835164801</c:v>
                </c:pt>
                <c:pt idx="4">
                  <c:v>26.633959743589699</c:v>
                </c:pt>
                <c:pt idx="5">
                  <c:v>28.35449879120879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'[1]Phosphate release'!$R$18</c:f>
              <c:strCache>
                <c:ptCount val="1"/>
                <c:pt idx="0">
                  <c:v>Raw-ATE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'[1]Phosphate release'!$S$19:$S$24</c:f>
                <c:numCache>
                  <c:formatCode>General</c:formatCode>
                  <c:ptCount val="6"/>
                  <c:pt idx="0">
                    <c:v>2.1672453127536282</c:v>
                  </c:pt>
                  <c:pt idx="1">
                    <c:v>7.0343409116381004</c:v>
                  </c:pt>
                  <c:pt idx="2">
                    <c:v>4.5352784077740997</c:v>
                  </c:pt>
                  <c:pt idx="3">
                    <c:v>7.8686972416760002</c:v>
                  </c:pt>
                  <c:pt idx="4">
                    <c:v>3.4074253500800635</c:v>
                  </c:pt>
                  <c:pt idx="5">
                    <c:v>4.2869390132460703</c:v>
                  </c:pt>
                </c:numCache>
              </c:numRef>
            </c:plus>
            <c:minus>
              <c:numRef>
                <c:f>'[1]Phosphate release'!$S$19:$S$24</c:f>
                <c:numCache>
                  <c:formatCode>General</c:formatCode>
                  <c:ptCount val="6"/>
                  <c:pt idx="0">
                    <c:v>2.1672453127536282</c:v>
                  </c:pt>
                  <c:pt idx="1">
                    <c:v>7.0343409116381004</c:v>
                  </c:pt>
                  <c:pt idx="2">
                    <c:v>4.5352784077740997</c:v>
                  </c:pt>
                  <c:pt idx="3">
                    <c:v>7.8686972416760002</c:v>
                  </c:pt>
                  <c:pt idx="4">
                    <c:v>3.4074253500800635</c:v>
                  </c:pt>
                  <c:pt idx="5">
                    <c:v>4.2869390132460703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'[1]Phosphate release'!$M$19:$M$24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'[1]Phosphate release'!$R$19:$R$24</c:f>
              <c:numCache>
                <c:formatCode>General</c:formatCode>
                <c:ptCount val="6"/>
                <c:pt idx="0">
                  <c:v>59.316872333333336</c:v>
                </c:pt>
                <c:pt idx="1">
                  <c:v>78.080512380952399</c:v>
                </c:pt>
                <c:pt idx="2">
                  <c:v>81.834332023809523</c:v>
                </c:pt>
                <c:pt idx="3">
                  <c:v>89.889356309524004</c:v>
                </c:pt>
                <c:pt idx="4">
                  <c:v>91.553192619048005</c:v>
                </c:pt>
                <c:pt idx="5">
                  <c:v>94.899488571428606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56480"/>
        <c:axId val="125648320"/>
      </c:scatterChart>
      <c:valAx>
        <c:axId val="12565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Time, hrs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48320"/>
        <c:crosses val="autoZero"/>
        <c:crossBetween val="midCat"/>
      </c:valAx>
      <c:valAx>
        <c:axId val="1256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Tannin concentration,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6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157633464830972"/>
          <c:y val="0.25383233701488911"/>
          <c:w val="0.15965102953680085"/>
          <c:h val="0.47644510506627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'[1]acetate release '!$B$5:$B$10</c:f>
              <c:numCache>
                <c:formatCode>General</c:formatCode>
                <c:ptCount val="6"/>
                <c:pt idx="0">
                  <c:v>0</c:v>
                </c:pt>
                <c:pt idx="1">
                  <c:v>1.3800000000000007E-2</c:v>
                </c:pt>
                <c:pt idx="2">
                  <c:v>7.8899999999999998E-2</c:v>
                </c:pt>
                <c:pt idx="3">
                  <c:v>0.18360000000000001</c:v>
                </c:pt>
                <c:pt idx="4">
                  <c:v>0.22619999999999998</c:v>
                </c:pt>
                <c:pt idx="5">
                  <c:v>0.29890000000000005</c:v>
                </c:pt>
              </c:numCache>
            </c:numRef>
          </c:xVal>
          <c:yVal>
            <c:numRef>
              <c:f>'[1]acetate release '!$C$5:$C$10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60832"/>
        <c:axId val="125648864"/>
      </c:scatterChart>
      <c:valAx>
        <c:axId val="12566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48864"/>
        <c:crosses val="autoZero"/>
        <c:crossBetween val="midCat"/>
      </c:valAx>
      <c:valAx>
        <c:axId val="1256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6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In</a:t>
            </a:r>
            <a:r>
              <a:rPr lang="en-ZA" baseline="0"/>
              <a:t> HCL Buffer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8999887815046"/>
          <c:y val="9.8668078637675724E-2"/>
          <c:w val="0.61134930506170115"/>
          <c:h val="0.732445385758450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'[1]HCL buffer release'!$O$21</c:f>
              <c:strCache>
                <c:ptCount val="1"/>
                <c:pt idx="0">
                  <c:v>ETE-L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'[1]HCL buffer release'!$P$22:$P$27</c:f>
                <c:numCache>
                  <c:formatCode>General</c:formatCode>
                  <c:ptCount val="6"/>
                  <c:pt idx="0">
                    <c:v>1.6076058061916223</c:v>
                  </c:pt>
                  <c:pt idx="1">
                    <c:v>6.3284129855956203E-2</c:v>
                  </c:pt>
                  <c:pt idx="2">
                    <c:v>1.313854098949796</c:v>
                  </c:pt>
                  <c:pt idx="3">
                    <c:v>9.2564846654982505E-2</c:v>
                  </c:pt>
                  <c:pt idx="4">
                    <c:v>3.390895913177395</c:v>
                  </c:pt>
                  <c:pt idx="5">
                    <c:v>6.3473037706273638</c:v>
                  </c:pt>
                </c:numCache>
              </c:numRef>
            </c:plus>
            <c:minus>
              <c:numRef>
                <c:f>'[1]HCL buffer release'!$P$22:$P$27</c:f>
                <c:numCache>
                  <c:formatCode>General</c:formatCode>
                  <c:ptCount val="6"/>
                  <c:pt idx="0">
                    <c:v>1.6076058061916223</c:v>
                  </c:pt>
                  <c:pt idx="1">
                    <c:v>6.3284129855956203E-2</c:v>
                  </c:pt>
                  <c:pt idx="2">
                    <c:v>1.313854098949796</c:v>
                  </c:pt>
                  <c:pt idx="3">
                    <c:v>9.2564846654982505E-2</c:v>
                  </c:pt>
                  <c:pt idx="4">
                    <c:v>3.390895913177395</c:v>
                  </c:pt>
                  <c:pt idx="5">
                    <c:v>6.3473037706273638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'[1]HCL buffer release'!$N$22:$N$27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'[1]HCL buffer release'!$O$22:$O$27</c:f>
              <c:numCache>
                <c:formatCode>General</c:formatCode>
                <c:ptCount val="6"/>
                <c:pt idx="0">
                  <c:v>7.4171220659340662</c:v>
                </c:pt>
                <c:pt idx="1">
                  <c:v>13.928382747252744</c:v>
                </c:pt>
                <c:pt idx="2">
                  <c:v>17.888971098901099</c:v>
                </c:pt>
                <c:pt idx="3">
                  <c:v>20.127070857142854</c:v>
                </c:pt>
                <c:pt idx="4">
                  <c:v>19.964975956043954</c:v>
                </c:pt>
                <c:pt idx="5">
                  <c:v>25.256001406593406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'[1]HCL buffer release'!$Q$21</c:f>
              <c:strCache>
                <c:ptCount val="1"/>
                <c:pt idx="0">
                  <c:v>ETE-P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'[1]HCL buffer release'!$R$22:$R$27</c:f>
                <c:numCache>
                  <c:formatCode>General</c:formatCode>
                  <c:ptCount val="6"/>
                  <c:pt idx="0">
                    <c:v>0.34286774832406564</c:v>
                  </c:pt>
                  <c:pt idx="1">
                    <c:v>0.1435699662403811</c:v>
                  </c:pt>
                  <c:pt idx="2">
                    <c:v>0.46282423327491129</c:v>
                  </c:pt>
                  <c:pt idx="3">
                    <c:v>1.0909428355765736</c:v>
                  </c:pt>
                  <c:pt idx="4">
                    <c:v>3.4230102477311739</c:v>
                  </c:pt>
                  <c:pt idx="5">
                    <c:v>1.2033430065147677</c:v>
                  </c:pt>
                </c:numCache>
              </c:numRef>
            </c:plus>
            <c:minus>
              <c:numRef>
                <c:f>'[1]HCL buffer release'!$R$22:$R$27</c:f>
                <c:numCache>
                  <c:formatCode>General</c:formatCode>
                  <c:ptCount val="6"/>
                  <c:pt idx="0">
                    <c:v>0.34286774832406564</c:v>
                  </c:pt>
                  <c:pt idx="1">
                    <c:v>0.1435699662403811</c:v>
                  </c:pt>
                  <c:pt idx="2">
                    <c:v>0.46282423327491129</c:v>
                  </c:pt>
                  <c:pt idx="3">
                    <c:v>1.0909428355765736</c:v>
                  </c:pt>
                  <c:pt idx="4">
                    <c:v>3.4230102477311739</c:v>
                  </c:pt>
                  <c:pt idx="5">
                    <c:v>1.2033430065147677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'[1]HCL buffer release'!$N$22:$N$27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'[1]HCL buffer release'!$Q$22:$Q$27</c:f>
              <c:numCache>
                <c:formatCode>General</c:formatCode>
                <c:ptCount val="6"/>
                <c:pt idx="0">
                  <c:v>9.1623189230769206</c:v>
                </c:pt>
                <c:pt idx="1">
                  <c:v>11.535831868131901</c:v>
                </c:pt>
                <c:pt idx="2">
                  <c:v>12.123075780219779</c:v>
                </c:pt>
                <c:pt idx="3">
                  <c:v>15.679590615384615</c:v>
                </c:pt>
                <c:pt idx="4">
                  <c:v>17.241157714285698</c:v>
                </c:pt>
                <c:pt idx="5">
                  <c:v>20.5729305934066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'[1]HCL buffer release'!$S$21</c:f>
              <c:strCache>
                <c:ptCount val="1"/>
                <c:pt idx="0">
                  <c:v>Raw-ATE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'[1]HCL buffer release'!$T$22:$T$27</c:f>
                <c:numCache>
                  <c:formatCode>General</c:formatCode>
                  <c:ptCount val="6"/>
                  <c:pt idx="0">
                    <c:v>4.77801366934849</c:v>
                  </c:pt>
                  <c:pt idx="1">
                    <c:v>6.5631309896137102</c:v>
                  </c:pt>
                  <c:pt idx="2">
                    <c:v>6.3878178801618004</c:v>
                  </c:pt>
                  <c:pt idx="3">
                    <c:v>5.9646416432894203</c:v>
                  </c:pt>
                  <c:pt idx="4">
                    <c:v>3.0820315779102758</c:v>
                  </c:pt>
                  <c:pt idx="5">
                    <c:v>4.9707811484246998</c:v>
                  </c:pt>
                </c:numCache>
              </c:numRef>
            </c:plus>
            <c:minus>
              <c:numRef>
                <c:f>'[1]HCL buffer release'!$T$22:$T$27</c:f>
                <c:numCache>
                  <c:formatCode>General</c:formatCode>
                  <c:ptCount val="6"/>
                  <c:pt idx="0">
                    <c:v>4.77801366934849</c:v>
                  </c:pt>
                  <c:pt idx="1">
                    <c:v>6.5631309896137102</c:v>
                  </c:pt>
                  <c:pt idx="2">
                    <c:v>6.3878178801618004</c:v>
                  </c:pt>
                  <c:pt idx="3">
                    <c:v>5.9646416432894203</c:v>
                  </c:pt>
                  <c:pt idx="4">
                    <c:v>3.0820315779102758</c:v>
                  </c:pt>
                  <c:pt idx="5">
                    <c:v>4.9707811484246998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'[1]HCL buffer release'!$N$22:$N$27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</c:numCache>
            </c:numRef>
          </c:xVal>
          <c:yVal>
            <c:numRef>
              <c:f>'[1]HCL buffer release'!$S$22:$S$27</c:f>
              <c:numCache>
                <c:formatCode>General</c:formatCode>
                <c:ptCount val="6"/>
                <c:pt idx="0">
                  <c:v>69.678161942857145</c:v>
                </c:pt>
                <c:pt idx="1">
                  <c:v>78.605584428571007</c:v>
                </c:pt>
                <c:pt idx="2">
                  <c:v>87.879943285714305</c:v>
                </c:pt>
                <c:pt idx="3">
                  <c:v>88.7091288571429</c:v>
                </c:pt>
                <c:pt idx="4">
                  <c:v>88.828362571428571</c:v>
                </c:pt>
                <c:pt idx="5">
                  <c:v>90.415174428571007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61376"/>
        <c:axId val="125650496"/>
      </c:scatterChart>
      <c:valAx>
        <c:axId val="12566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Time,</a:t>
                </a:r>
                <a:r>
                  <a:rPr lang="en-ZA" baseline="0"/>
                  <a:t> hrs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0496"/>
        <c:crosses val="autoZero"/>
        <c:crossBetween val="midCat"/>
      </c:valAx>
      <c:valAx>
        <c:axId val="1256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Tannin concentration,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6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926491780592876"/>
          <c:y val="0.27596507234739848"/>
          <c:w val="0.1889580077477582"/>
          <c:h val="0.51310206614628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57151</xdr:rowOff>
    </xdr:from>
    <xdr:to>
      <xdr:col>19</xdr:col>
      <xdr:colOff>304800</xdr:colOff>
      <xdr:row>12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152400</xdr:colOff>
      <xdr:row>45</xdr:row>
      <xdr:rowOff>147639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128587</xdr:rowOff>
    </xdr:from>
    <xdr:to>
      <xdr:col>19</xdr:col>
      <xdr:colOff>428625</xdr:colOff>
      <xdr:row>15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26</xdr:row>
      <xdr:rowOff>171450</xdr:rowOff>
    </xdr:from>
    <xdr:to>
      <xdr:col>19</xdr:col>
      <xdr:colOff>419100</xdr:colOff>
      <xdr:row>47</xdr:row>
      <xdr:rowOff>114301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33337</xdr:rowOff>
    </xdr:from>
    <xdr:to>
      <xdr:col>19</xdr:col>
      <xdr:colOff>419100</xdr:colOff>
      <xdr:row>14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18</xdr:col>
      <xdr:colOff>152401</xdr:colOff>
      <xdr:row>54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18/Google%20Drive/MY%20PHD/Results/Study%20Two/Study%202B/Encapsulation%20Efficiency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nin Conc"/>
      <sheetName val="EE RUN 1"/>
      <sheetName val="EE Run2"/>
      <sheetName val="EE RUN 3"/>
      <sheetName val="EE summarry"/>
      <sheetName val="acetate release "/>
      <sheetName val="Phosphate release"/>
      <sheetName val="HCL buffer releas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0</v>
          </cell>
          <cell r="C5">
            <v>0</v>
          </cell>
        </row>
        <row r="6">
          <cell r="B6">
            <v>1.3800000000000007E-2</v>
          </cell>
          <cell r="C6">
            <v>2</v>
          </cell>
        </row>
        <row r="7">
          <cell r="B7">
            <v>7.8899999999999998E-2</v>
          </cell>
          <cell r="C7">
            <v>4</v>
          </cell>
        </row>
        <row r="8">
          <cell r="B8">
            <v>0.18360000000000001</v>
          </cell>
          <cell r="C8">
            <v>6</v>
          </cell>
        </row>
        <row r="9">
          <cell r="B9">
            <v>0.22619999999999998</v>
          </cell>
          <cell r="C9">
            <v>8</v>
          </cell>
        </row>
        <row r="10">
          <cell r="B10">
            <v>0.29890000000000005</v>
          </cell>
          <cell r="C10">
            <v>10</v>
          </cell>
        </row>
        <row r="36">
          <cell r="N36" t="str">
            <v>ETE-L</v>
          </cell>
          <cell r="P36" t="str">
            <v>ETE-P</v>
          </cell>
          <cell r="R36" t="str">
            <v>Raw-ATE</v>
          </cell>
        </row>
        <row r="37">
          <cell r="M37">
            <v>0.5</v>
          </cell>
          <cell r="N37">
            <v>3.83087392504931</v>
          </cell>
          <cell r="O37">
            <v>5.0859805854385806E-2</v>
          </cell>
          <cell r="P37">
            <v>2.7441824654832345</v>
          </cell>
          <cell r="Q37">
            <v>0.32974107462260122</v>
          </cell>
          <cell r="R37">
            <v>52.955252769230768</v>
          </cell>
          <cell r="S37">
            <v>5.1637960883957872</v>
          </cell>
        </row>
        <row r="38">
          <cell r="M38">
            <v>1</v>
          </cell>
          <cell r="N38">
            <v>5.0799996844181461</v>
          </cell>
          <cell r="O38">
            <v>0.15257941756315679</v>
          </cell>
          <cell r="P38">
            <v>3.0246963116370802</v>
          </cell>
          <cell r="Q38">
            <v>6.3574757317982095E-2</v>
          </cell>
          <cell r="R38">
            <v>63.997297820512813</v>
          </cell>
          <cell r="S38">
            <v>8.2261497652314439</v>
          </cell>
        </row>
        <row r="39">
          <cell r="M39">
            <v>2</v>
          </cell>
          <cell r="N39">
            <v>8.394222825641025</v>
          </cell>
          <cell r="O39">
            <v>0.68672605191453406</v>
          </cell>
          <cell r="P39">
            <v>6.6749726429980267</v>
          </cell>
          <cell r="Q39">
            <v>0.44502330122587502</v>
          </cell>
          <cell r="R39">
            <v>77.325601538461541</v>
          </cell>
          <cell r="S39">
            <v>2.7549061504459091</v>
          </cell>
        </row>
        <row r="40">
          <cell r="M40">
            <v>4</v>
          </cell>
          <cell r="N40">
            <v>13.046892609467456</v>
          </cell>
          <cell r="O40">
            <v>1.5272352034641161</v>
          </cell>
          <cell r="P40">
            <v>10.764301094674554</v>
          </cell>
          <cell r="Q40">
            <v>0.45816208440492467</v>
          </cell>
          <cell r="R40">
            <v>81.982520987179484</v>
          </cell>
          <cell r="S40">
            <v>7.3649661026020619</v>
          </cell>
        </row>
        <row r="41">
          <cell r="M41">
            <v>8</v>
          </cell>
          <cell r="N41">
            <v>18.92665644970414</v>
          </cell>
          <cell r="O41">
            <v>1.1070484407637948</v>
          </cell>
          <cell r="P41">
            <v>17.738668323471401</v>
          </cell>
          <cell r="Q41">
            <v>1.0477120006003464</v>
          </cell>
          <cell r="R41">
            <v>86.26698038461538</v>
          </cell>
          <cell r="S41">
            <v>1.7796693731880444</v>
          </cell>
        </row>
        <row r="42">
          <cell r="M42">
            <v>24</v>
          </cell>
          <cell r="N42">
            <v>21.215121972386584</v>
          </cell>
          <cell r="O42">
            <v>3.7737975943954227</v>
          </cell>
          <cell r="P42">
            <v>18.391881976331362</v>
          </cell>
          <cell r="Q42">
            <v>2.9246083693133635</v>
          </cell>
          <cell r="R42">
            <v>92.527893589743599</v>
          </cell>
          <cell r="S42">
            <v>9.0911902964714582</v>
          </cell>
        </row>
      </sheetData>
      <sheetData sheetId="6">
        <row r="18">
          <cell r="N18" t="str">
            <v>ETE-L</v>
          </cell>
          <cell r="P18" t="str">
            <v>ETE-P</v>
          </cell>
          <cell r="R18" t="str">
            <v>Raw-ATE</v>
          </cell>
        </row>
        <row r="19">
          <cell r="M19">
            <v>0.5</v>
          </cell>
          <cell r="N19">
            <v>15.60889047619</v>
          </cell>
          <cell r="O19">
            <v>2.8367662189162952</v>
          </cell>
          <cell r="P19">
            <v>13.155377527472528</v>
          </cell>
          <cell r="Q19">
            <v>1.848935584970689</v>
          </cell>
          <cell r="R19">
            <v>59.316872333333336</v>
          </cell>
          <cell r="S19">
            <v>2.1672453127536282</v>
          </cell>
        </row>
        <row r="20">
          <cell r="M20">
            <v>1</v>
          </cell>
          <cell r="N20">
            <v>15.987788168498168</v>
          </cell>
          <cell r="O20">
            <v>0.58718856806646935</v>
          </cell>
          <cell r="P20">
            <v>17.237976336996301</v>
          </cell>
          <cell r="Q20">
            <v>2.8210238980565978</v>
          </cell>
          <cell r="R20">
            <v>78.080512380952399</v>
          </cell>
          <cell r="S20">
            <v>7.0343409116381004</v>
          </cell>
        </row>
        <row r="21">
          <cell r="M21">
            <v>2</v>
          </cell>
          <cell r="N21">
            <v>20.450527765567799</v>
          </cell>
          <cell r="O21">
            <v>0.68321672531058208</v>
          </cell>
          <cell r="P21">
            <v>21.054291227106226</v>
          </cell>
          <cell r="Q21">
            <v>0.11728029040469327</v>
          </cell>
          <cell r="R21">
            <v>81.834332023809523</v>
          </cell>
          <cell r="S21">
            <v>4.5352784077740997</v>
          </cell>
        </row>
        <row r="22">
          <cell r="M22">
            <v>4</v>
          </cell>
          <cell r="N22">
            <v>26.6434336263736</v>
          </cell>
          <cell r="O22">
            <v>1.5978455672586216</v>
          </cell>
          <cell r="P22">
            <v>22.848809835164801</v>
          </cell>
          <cell r="Q22">
            <v>0.65881612797806244</v>
          </cell>
          <cell r="R22">
            <v>89.889356309524004</v>
          </cell>
          <cell r="S22">
            <v>7.8686972416760002</v>
          </cell>
        </row>
        <row r="23">
          <cell r="M23">
            <v>8</v>
          </cell>
          <cell r="N23">
            <v>28.32555688644689</v>
          </cell>
          <cell r="O23">
            <v>7.2871203259508865</v>
          </cell>
          <cell r="P23">
            <v>26.633959743589699</v>
          </cell>
          <cell r="Q23">
            <v>3.3074616126210463</v>
          </cell>
          <cell r="R23">
            <v>91.553192619048005</v>
          </cell>
          <cell r="S23">
            <v>3.4074253500800635</v>
          </cell>
        </row>
        <row r="24">
          <cell r="M24">
            <v>24</v>
          </cell>
          <cell r="N24">
            <v>34.286476117216118</v>
          </cell>
          <cell r="O24">
            <v>6.580290119350785</v>
          </cell>
          <cell r="P24">
            <v>28.35449879120879</v>
          </cell>
          <cell r="Q24">
            <v>0.37624146854660695</v>
          </cell>
          <cell r="R24">
            <v>94.899488571428606</v>
          </cell>
          <cell r="S24">
            <v>4.2869390132460703</v>
          </cell>
        </row>
      </sheetData>
      <sheetData sheetId="7">
        <row r="21">
          <cell r="O21" t="str">
            <v>ETE-L</v>
          </cell>
          <cell r="Q21" t="str">
            <v>ETE-P</v>
          </cell>
          <cell r="S21" t="str">
            <v>Raw-ATE</v>
          </cell>
        </row>
        <row r="22">
          <cell r="N22">
            <v>0.5</v>
          </cell>
          <cell r="O22">
            <v>7.4171220659340662</v>
          </cell>
          <cell r="P22">
            <v>1.6076058061916223</v>
          </cell>
          <cell r="Q22">
            <v>9.1623189230769206</v>
          </cell>
          <cell r="R22">
            <v>0.34286774832406564</v>
          </cell>
          <cell r="S22">
            <v>69.678161942857145</v>
          </cell>
          <cell r="T22">
            <v>4.77801366934849</v>
          </cell>
        </row>
        <row r="23">
          <cell r="N23">
            <v>1</v>
          </cell>
          <cell r="O23">
            <v>13.928382747252744</v>
          </cell>
          <cell r="P23">
            <v>6.3284129855956203E-2</v>
          </cell>
          <cell r="Q23">
            <v>11.535831868131901</v>
          </cell>
          <cell r="R23">
            <v>0.1435699662403811</v>
          </cell>
          <cell r="S23">
            <v>78.605584428571007</v>
          </cell>
          <cell r="T23">
            <v>6.5631309896137102</v>
          </cell>
        </row>
        <row r="24">
          <cell r="N24">
            <v>2</v>
          </cell>
          <cell r="O24">
            <v>17.888971098901099</v>
          </cell>
          <cell r="P24">
            <v>1.313854098949796</v>
          </cell>
          <cell r="Q24">
            <v>12.123075780219779</v>
          </cell>
          <cell r="R24">
            <v>0.46282423327491129</v>
          </cell>
          <cell r="S24">
            <v>87.879943285714305</v>
          </cell>
          <cell r="T24">
            <v>6.3878178801618004</v>
          </cell>
        </row>
        <row r="25">
          <cell r="N25">
            <v>4</v>
          </cell>
          <cell r="O25">
            <v>20.127070857142854</v>
          </cell>
          <cell r="P25">
            <v>9.2564846654982505E-2</v>
          </cell>
          <cell r="Q25">
            <v>15.679590615384615</v>
          </cell>
          <cell r="R25">
            <v>1.0909428355765736</v>
          </cell>
          <cell r="S25">
            <v>88.7091288571429</v>
          </cell>
          <cell r="T25">
            <v>5.9646416432894203</v>
          </cell>
        </row>
        <row r="26">
          <cell r="N26">
            <v>8</v>
          </cell>
          <cell r="O26">
            <v>19.964975956043954</v>
          </cell>
          <cell r="P26">
            <v>3.390895913177395</v>
          </cell>
          <cell r="Q26">
            <v>17.241157714285698</v>
          </cell>
          <cell r="R26">
            <v>3.4230102477311739</v>
          </cell>
          <cell r="S26">
            <v>88.828362571428571</v>
          </cell>
          <cell r="T26">
            <v>3.0820315779102758</v>
          </cell>
        </row>
        <row r="27">
          <cell r="N27">
            <v>24</v>
          </cell>
          <cell r="O27">
            <v>25.256001406593406</v>
          </cell>
          <cell r="P27">
            <v>6.3473037706273638</v>
          </cell>
          <cell r="Q27">
            <v>20.5729305934066</v>
          </cell>
          <cell r="R27">
            <v>1.2033430065147677</v>
          </cell>
          <cell r="S27">
            <v>90.415174428571007</v>
          </cell>
          <cell r="T27">
            <v>4.9707811484246998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N17" sqref="N17"/>
    </sheetView>
  </sheetViews>
  <sheetFormatPr defaultRowHeight="15" x14ac:dyDescent="0.25"/>
  <sheetData>
    <row r="1" spans="1:10" x14ac:dyDescent="0.25">
      <c r="D1" t="s">
        <v>102</v>
      </c>
      <c r="G1" t="s">
        <v>90</v>
      </c>
      <c r="I1" t="s">
        <v>103</v>
      </c>
      <c r="J1" t="s">
        <v>91</v>
      </c>
    </row>
    <row r="2" spans="1:10" x14ac:dyDescent="0.25">
      <c r="B2" t="s">
        <v>92</v>
      </c>
      <c r="C2" t="s">
        <v>93</v>
      </c>
      <c r="D2" t="s">
        <v>44</v>
      </c>
      <c r="E2" t="s">
        <v>94</v>
      </c>
      <c r="F2" t="s">
        <v>95</v>
      </c>
      <c r="G2" t="s">
        <v>96</v>
      </c>
      <c r="H2" t="s">
        <v>94</v>
      </c>
      <c r="I2" t="s">
        <v>97</v>
      </c>
      <c r="J2" t="s">
        <v>94</v>
      </c>
    </row>
    <row r="3" spans="1:10" x14ac:dyDescent="0.25">
      <c r="A3" t="s">
        <v>68</v>
      </c>
      <c r="B3">
        <v>1</v>
      </c>
      <c r="C3">
        <v>77.3</v>
      </c>
      <c r="D3">
        <f>AVERAGE(C3:C5)</f>
        <v>78.566666666666677</v>
      </c>
      <c r="E3">
        <f>STDEV(C3:C5)</f>
        <v>4.826316746063541</v>
      </c>
      <c r="F3">
        <v>59.034999999999997</v>
      </c>
      <c r="G3">
        <f>AVERAGE(F3:F5)</f>
        <v>57.245000000000005</v>
      </c>
      <c r="H3">
        <f>STDEV(F3:F5)</f>
        <v>1.8723180819508205</v>
      </c>
      <c r="I3">
        <v>33.869999999999997</v>
      </c>
      <c r="J3">
        <v>10.172800000000001</v>
      </c>
    </row>
    <row r="4" spans="1:10" x14ac:dyDescent="0.25">
      <c r="A4" t="s">
        <v>68</v>
      </c>
      <c r="B4">
        <v>2</v>
      </c>
      <c r="C4">
        <v>74.5</v>
      </c>
      <c r="F4">
        <v>57.4</v>
      </c>
    </row>
    <row r="5" spans="1:10" x14ac:dyDescent="0.25">
      <c r="A5" t="s">
        <v>68</v>
      </c>
      <c r="B5">
        <v>3</v>
      </c>
      <c r="C5">
        <v>83.9</v>
      </c>
      <c r="F5">
        <v>55.3</v>
      </c>
    </row>
    <row r="6" spans="1:10" x14ac:dyDescent="0.25">
      <c r="A6" t="s">
        <v>69</v>
      </c>
      <c r="B6">
        <v>1</v>
      </c>
      <c r="C6">
        <v>71.7</v>
      </c>
      <c r="D6">
        <f>AVERAGE(C6:C8)</f>
        <v>75.266666666666666</v>
      </c>
      <c r="E6">
        <f>STDEV(C6:C8)</f>
        <v>3.1374086972106947</v>
      </c>
      <c r="F6">
        <v>62.84</v>
      </c>
      <c r="G6">
        <f>AVERAGE(F6:F8)</f>
        <v>65.713333333333324</v>
      </c>
      <c r="H6">
        <f>STDEV(F6:F8)</f>
        <v>3.8593436402234635</v>
      </c>
      <c r="I6">
        <v>39.47</v>
      </c>
      <c r="J6">
        <v>12.67409</v>
      </c>
    </row>
    <row r="7" spans="1:10" x14ac:dyDescent="0.25">
      <c r="A7" t="s">
        <v>69</v>
      </c>
      <c r="B7">
        <v>2</v>
      </c>
      <c r="C7">
        <v>76.5</v>
      </c>
      <c r="F7">
        <v>70.099999999999994</v>
      </c>
    </row>
    <row r="8" spans="1:10" x14ac:dyDescent="0.25">
      <c r="A8" t="s">
        <v>69</v>
      </c>
      <c r="B8">
        <v>3</v>
      </c>
      <c r="C8">
        <v>77.599999999999994</v>
      </c>
      <c r="F8">
        <v>64.2</v>
      </c>
    </row>
    <row r="9" spans="1:10" x14ac:dyDescent="0.25">
      <c r="A9" t="s">
        <v>98</v>
      </c>
      <c r="B9">
        <v>1</v>
      </c>
      <c r="C9">
        <v>65.2</v>
      </c>
      <c r="D9">
        <f>AVERAGE(C9:C11)</f>
        <v>68.566666666666663</v>
      </c>
      <c r="E9">
        <f>STDEV(C9:C11)</f>
        <v>3.0664855018951793</v>
      </c>
      <c r="F9">
        <v>70.034999999999997</v>
      </c>
      <c r="G9">
        <f>AVERAGE(F9:F11)</f>
        <v>71.37833333333333</v>
      </c>
      <c r="H9">
        <f>STDEV(F9:F11)</f>
        <v>4.0219284346359716</v>
      </c>
      <c r="I9">
        <v>44.74</v>
      </c>
      <c r="J9">
        <v>11.322508114371118</v>
      </c>
    </row>
    <row r="10" spans="1:10" x14ac:dyDescent="0.25">
      <c r="A10" t="s">
        <v>98</v>
      </c>
      <c r="B10">
        <v>2</v>
      </c>
      <c r="C10">
        <v>69.3</v>
      </c>
      <c r="F10">
        <v>75.900000000000006</v>
      </c>
    </row>
    <row r="11" spans="1:10" x14ac:dyDescent="0.25">
      <c r="A11" t="s">
        <v>98</v>
      </c>
      <c r="B11">
        <v>3</v>
      </c>
      <c r="C11">
        <v>71.2</v>
      </c>
      <c r="F11">
        <v>68.2</v>
      </c>
    </row>
    <row r="12" spans="1:10" x14ac:dyDescent="0.25">
      <c r="A12" t="s">
        <v>99</v>
      </c>
      <c r="B12">
        <v>1</v>
      </c>
      <c r="C12">
        <v>75.7</v>
      </c>
      <c r="D12">
        <f>AVERAGE(C12:C14)</f>
        <v>74.633333333333326</v>
      </c>
      <c r="E12">
        <f>STDEV(C12:C14)</f>
        <v>3.7166292972710293</v>
      </c>
      <c r="F12">
        <v>77.869</v>
      </c>
      <c r="G12">
        <f>AVERAGE(F12:F14)</f>
        <v>73.322999999999993</v>
      </c>
      <c r="H12">
        <f>STDEV(F12:F14)</f>
        <v>4.5345437477214849</v>
      </c>
      <c r="I12">
        <v>48.62</v>
      </c>
      <c r="J12">
        <v>12.5593</v>
      </c>
    </row>
    <row r="13" spans="1:10" x14ac:dyDescent="0.25">
      <c r="A13" t="s">
        <v>99</v>
      </c>
      <c r="B13">
        <v>2</v>
      </c>
      <c r="C13">
        <v>70.5</v>
      </c>
      <c r="F13">
        <v>73.3</v>
      </c>
    </row>
    <row r="14" spans="1:10" x14ac:dyDescent="0.25">
      <c r="A14" t="s">
        <v>99</v>
      </c>
      <c r="B14">
        <v>3</v>
      </c>
      <c r="C14">
        <v>77.7</v>
      </c>
      <c r="F14">
        <v>68.8</v>
      </c>
    </row>
    <row r="15" spans="1:10" x14ac:dyDescent="0.25">
      <c r="A15" t="s">
        <v>100</v>
      </c>
      <c r="B15">
        <v>1</v>
      </c>
      <c r="C15">
        <v>79.400000000000006</v>
      </c>
      <c r="D15">
        <f>AVERAGE(C15:C17)</f>
        <v>74.290000000000006</v>
      </c>
      <c r="E15">
        <f>STDEV(C15:C17)</f>
        <v>4.802322354861241</v>
      </c>
      <c r="F15">
        <v>69.14</v>
      </c>
      <c r="G15">
        <f>AVERAGE(F15:F17)</f>
        <v>72.38000000000001</v>
      </c>
      <c r="H15">
        <f>STDEV(F15:F17)</f>
        <v>3.2300464392946395</v>
      </c>
      <c r="I15">
        <v>30.411428571428601</v>
      </c>
      <c r="J15">
        <v>16.013839999999998</v>
      </c>
    </row>
    <row r="16" spans="1:10" x14ac:dyDescent="0.25">
      <c r="A16" t="s">
        <v>100</v>
      </c>
      <c r="B16">
        <v>2</v>
      </c>
      <c r="C16">
        <v>69.87</v>
      </c>
      <c r="F16">
        <v>75.599999999999994</v>
      </c>
    </row>
    <row r="17" spans="1:10" x14ac:dyDescent="0.25">
      <c r="A17" t="s">
        <v>100</v>
      </c>
      <c r="B17">
        <v>3</v>
      </c>
      <c r="C17">
        <v>73.599999999999994</v>
      </c>
      <c r="F17">
        <v>72.400000000000006</v>
      </c>
    </row>
    <row r="18" spans="1:10" x14ac:dyDescent="0.25">
      <c r="A18" t="s">
        <v>101</v>
      </c>
      <c r="B18">
        <v>1</v>
      </c>
      <c r="C18">
        <v>66.400000000000006</v>
      </c>
      <c r="D18">
        <f>AVERAGE(C18:C20)</f>
        <v>68.8</v>
      </c>
      <c r="E18">
        <f>STDEV(C18:C20)</f>
        <v>4.0706264874095224</v>
      </c>
      <c r="F18">
        <v>68.680000000000007</v>
      </c>
      <c r="G18">
        <f>AVERAGE(F18:F20)</f>
        <v>74.526666666666671</v>
      </c>
      <c r="H18">
        <f>STDEV(F18:F20)</f>
        <v>5.5821262376744292</v>
      </c>
      <c r="I18">
        <v>36.546570000000003</v>
      </c>
      <c r="J18">
        <v>14.63123</v>
      </c>
    </row>
    <row r="19" spans="1:10" x14ac:dyDescent="0.25">
      <c r="A19" t="s">
        <v>101</v>
      </c>
      <c r="B19">
        <v>2</v>
      </c>
      <c r="C19">
        <v>73.5</v>
      </c>
      <c r="F19">
        <v>79.8</v>
      </c>
    </row>
    <row r="20" spans="1:10" x14ac:dyDescent="0.25">
      <c r="A20" t="s">
        <v>101</v>
      </c>
      <c r="B20">
        <v>3</v>
      </c>
      <c r="C20">
        <v>66.5</v>
      </c>
      <c r="F20">
        <v>75.099999999999994</v>
      </c>
    </row>
    <row r="21" spans="1:10" x14ac:dyDescent="0.25">
      <c r="A21" t="s">
        <v>70</v>
      </c>
      <c r="B21">
        <v>1</v>
      </c>
      <c r="C21">
        <v>85.1</v>
      </c>
      <c r="D21">
        <f>AVERAGE(C21:C23)</f>
        <v>80.099999999999994</v>
      </c>
      <c r="E21">
        <f>STDEV(C21:C23)</f>
        <v>5.4442630355264789</v>
      </c>
      <c r="F21">
        <v>68.14</v>
      </c>
      <c r="G21">
        <f>AVERAGE(F21:F23)</f>
        <v>63.080000000000005</v>
      </c>
      <c r="H21">
        <f>STDEV(F21:F23)</f>
        <v>4.8378921029721198</v>
      </c>
      <c r="I21">
        <v>26.765000000000001</v>
      </c>
      <c r="J21">
        <v>15.269500000000001</v>
      </c>
    </row>
    <row r="22" spans="1:10" x14ac:dyDescent="0.25">
      <c r="A22" t="s">
        <v>70</v>
      </c>
      <c r="B22">
        <v>2</v>
      </c>
      <c r="C22">
        <v>74.3</v>
      </c>
      <c r="F22">
        <v>62.6</v>
      </c>
    </row>
    <row r="23" spans="1:10" x14ac:dyDescent="0.25">
      <c r="A23" t="s">
        <v>70</v>
      </c>
      <c r="B23">
        <v>3</v>
      </c>
      <c r="C23">
        <v>80.900000000000006</v>
      </c>
      <c r="F23">
        <v>58.5</v>
      </c>
    </row>
    <row r="24" spans="1:10" x14ac:dyDescent="0.25">
      <c r="A24" t="s">
        <v>71</v>
      </c>
      <c r="B24">
        <v>1</v>
      </c>
      <c r="C24">
        <v>77.900000000000006</v>
      </c>
      <c r="D24">
        <f>AVERAGE(C24:C26)</f>
        <v>77.833333333333329</v>
      </c>
      <c r="E24">
        <f>STDEV(C24:C26)</f>
        <v>3.3005050118630805</v>
      </c>
      <c r="F24">
        <v>62.667999999999999</v>
      </c>
      <c r="G24">
        <f>AVERAGE(F24:F26)</f>
        <v>65.789333333333332</v>
      </c>
      <c r="H24">
        <f>STDEV(F24:F26)</f>
        <v>2.7403542350092875</v>
      </c>
      <c r="I24">
        <v>32.67</v>
      </c>
      <c r="J24">
        <v>9.5406700000000004</v>
      </c>
    </row>
    <row r="25" spans="1:10" x14ac:dyDescent="0.25">
      <c r="A25" t="s">
        <v>71</v>
      </c>
      <c r="B25">
        <v>2</v>
      </c>
      <c r="C25">
        <v>74.5</v>
      </c>
      <c r="F25">
        <v>67.8</v>
      </c>
    </row>
    <row r="26" spans="1:10" x14ac:dyDescent="0.25">
      <c r="A26" t="s">
        <v>71</v>
      </c>
      <c r="B26">
        <v>3</v>
      </c>
      <c r="C26">
        <v>81.099999999999994</v>
      </c>
      <c r="F26">
        <v>66.900000000000006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J13" sqref="J13"/>
    </sheetView>
  </sheetViews>
  <sheetFormatPr defaultRowHeight="15" x14ac:dyDescent="0.25"/>
  <sheetData>
    <row r="1" spans="1:17" x14ac:dyDescent="0.25">
      <c r="H1" t="s">
        <v>44</v>
      </c>
    </row>
    <row r="2" spans="1:17" x14ac:dyDescent="0.25">
      <c r="A2" t="s">
        <v>54</v>
      </c>
      <c r="C2">
        <v>0.11219999999999999</v>
      </c>
      <c r="D2">
        <v>0.106</v>
      </c>
      <c r="E2">
        <v>0.1074</v>
      </c>
      <c r="F2">
        <v>9.8799999999999999E-2</v>
      </c>
      <c r="G2" t="s">
        <v>47</v>
      </c>
      <c r="H2">
        <f>AVERAGE(C2:G2)</f>
        <v>0.1061</v>
      </c>
    </row>
    <row r="3" spans="1:17" x14ac:dyDescent="0.25">
      <c r="H3" t="s">
        <v>58</v>
      </c>
      <c r="I3" t="s">
        <v>57</v>
      </c>
    </row>
    <row r="4" spans="1:17" x14ac:dyDescent="0.25">
      <c r="A4" t="s">
        <v>48</v>
      </c>
      <c r="E4" t="s">
        <v>55</v>
      </c>
      <c r="F4" t="s">
        <v>48</v>
      </c>
      <c r="G4" t="s">
        <v>56</v>
      </c>
      <c r="H4">
        <v>0</v>
      </c>
      <c r="I4">
        <v>0</v>
      </c>
    </row>
    <row r="5" spans="1:17" x14ac:dyDescent="0.25">
      <c r="D5" t="s">
        <v>49</v>
      </c>
      <c r="E5">
        <v>0.11990000000000001</v>
      </c>
      <c r="F5">
        <v>0.1061</v>
      </c>
      <c r="G5">
        <f>E5-F5</f>
        <v>1.3800000000000007E-2</v>
      </c>
      <c r="H5">
        <v>1.3800000000000007E-2</v>
      </c>
      <c r="I5">
        <v>2</v>
      </c>
    </row>
    <row r="6" spans="1:17" x14ac:dyDescent="0.25">
      <c r="D6" t="s">
        <v>50</v>
      </c>
      <c r="E6">
        <v>0.185</v>
      </c>
      <c r="F6">
        <v>0.1061</v>
      </c>
      <c r="G6">
        <f>E6-F6</f>
        <v>7.8899999999999998E-2</v>
      </c>
      <c r="H6">
        <v>7.8899999999999998E-2</v>
      </c>
      <c r="I6">
        <v>4</v>
      </c>
    </row>
    <row r="7" spans="1:17" x14ac:dyDescent="0.25">
      <c r="D7" t="s">
        <v>51</v>
      </c>
      <c r="E7">
        <v>0.28970000000000001</v>
      </c>
      <c r="F7">
        <v>0.1061</v>
      </c>
      <c r="G7">
        <f>E7-F7</f>
        <v>0.18360000000000001</v>
      </c>
      <c r="H7">
        <v>0.18360000000000001</v>
      </c>
      <c r="I7">
        <v>6</v>
      </c>
    </row>
    <row r="8" spans="1:17" x14ac:dyDescent="0.25">
      <c r="D8" t="s">
        <v>52</v>
      </c>
      <c r="E8">
        <v>0.33229999999999998</v>
      </c>
      <c r="F8">
        <v>0.1061</v>
      </c>
      <c r="G8">
        <f>E8-F8</f>
        <v>0.22619999999999998</v>
      </c>
      <c r="H8">
        <v>0.22619999999999998</v>
      </c>
      <c r="I8">
        <v>8</v>
      </c>
    </row>
    <row r="9" spans="1:17" x14ac:dyDescent="0.25">
      <c r="D9" t="s">
        <v>53</v>
      </c>
      <c r="E9">
        <v>0.40500000000000003</v>
      </c>
      <c r="F9">
        <v>0.1061</v>
      </c>
      <c r="G9">
        <f>E9-F9</f>
        <v>0.29890000000000005</v>
      </c>
      <c r="H9">
        <v>0.29890000000000005</v>
      </c>
      <c r="I9">
        <v>10</v>
      </c>
    </row>
    <row r="11" spans="1:17" x14ac:dyDescent="0.25">
      <c r="C11" t="s">
        <v>84</v>
      </c>
    </row>
    <row r="12" spans="1:17" x14ac:dyDescent="0.25">
      <c r="A12" t="s">
        <v>59</v>
      </c>
      <c r="B12" t="s">
        <v>60</v>
      </c>
      <c r="C12" t="s">
        <v>61</v>
      </c>
      <c r="D12" t="s">
        <v>62</v>
      </c>
      <c r="E12" t="s">
        <v>63</v>
      </c>
      <c r="F12" t="s">
        <v>64</v>
      </c>
      <c r="G12" t="s">
        <v>65</v>
      </c>
      <c r="H12" t="s">
        <v>44</v>
      </c>
      <c r="I12" t="s">
        <v>66</v>
      </c>
    </row>
    <row r="13" spans="1:17" x14ac:dyDescent="0.25">
      <c r="A13" t="s">
        <v>67</v>
      </c>
      <c r="B13" t="s">
        <v>68</v>
      </c>
      <c r="C13">
        <v>0.28560000000000002</v>
      </c>
      <c r="D13">
        <f>(C13*30.389)+0.941</f>
        <v>9.6200984000000016</v>
      </c>
      <c r="E13">
        <f>D13/2</f>
        <v>4.8100492000000008</v>
      </c>
      <c r="F13">
        <f>E13/0.65</f>
        <v>7.4000756923076931</v>
      </c>
      <c r="G13">
        <f>(F13/195)*100</f>
        <v>3.7949106114398425</v>
      </c>
      <c r="H13">
        <f>AVERAGE(G13:G14)</f>
        <v>3.83087392504931</v>
      </c>
      <c r="I13">
        <f>STDEV(G13:G14)</f>
        <v>5.0859805854385806E-2</v>
      </c>
    </row>
    <row r="14" spans="1:17" x14ac:dyDescent="0.25">
      <c r="A14" t="s">
        <v>67</v>
      </c>
      <c r="B14" t="s">
        <v>69</v>
      </c>
      <c r="C14">
        <v>0.29160000000000003</v>
      </c>
      <c r="D14">
        <f t="shared" ref="D14:D48" si="0">(C14*30.389)+0.941</f>
        <v>9.8024324000000007</v>
      </c>
      <c r="E14">
        <f>D14/2</f>
        <v>4.9012162000000004</v>
      </c>
      <c r="F14">
        <f>E14/0.65</f>
        <v>7.5403326153846155</v>
      </c>
      <c r="G14">
        <f t="shared" ref="G14:G48" si="1">(F14/195)*100</f>
        <v>3.8668372386587775</v>
      </c>
      <c r="N14" t="s">
        <v>83</v>
      </c>
    </row>
    <row r="15" spans="1:17" x14ac:dyDescent="0.25">
      <c r="A15" t="s">
        <v>67</v>
      </c>
      <c r="B15" t="s">
        <v>70</v>
      </c>
      <c r="C15">
        <v>0.21740000000000001</v>
      </c>
      <c r="D15">
        <f t="shared" si="0"/>
        <v>7.5475686</v>
      </c>
      <c r="E15">
        <f>D15/2</f>
        <v>3.7737843</v>
      </c>
      <c r="F15">
        <f>E15/0.65</f>
        <v>5.805822</v>
      </c>
      <c r="G15">
        <f t="shared" si="1"/>
        <v>2.9773446153846153</v>
      </c>
      <c r="H15">
        <f>AVERAGE(G15:G16)</f>
        <v>2.7441824654832345</v>
      </c>
      <c r="I15">
        <f>STDEV(G15:G16)</f>
        <v>0.32974107462260122</v>
      </c>
    </row>
    <row r="16" spans="1:17" x14ac:dyDescent="0.25">
      <c r="A16" t="s">
        <v>67</v>
      </c>
      <c r="B16" t="s">
        <v>71</v>
      </c>
      <c r="C16">
        <v>0.17849999999999999</v>
      </c>
      <c r="D16">
        <f t="shared" si="0"/>
        <v>6.3654364999999995</v>
      </c>
      <c r="E16">
        <f>D16/2</f>
        <v>3.1827182499999997</v>
      </c>
      <c r="F16">
        <f>E16/0.65</f>
        <v>4.8964896153846151</v>
      </c>
      <c r="G16">
        <f t="shared" si="1"/>
        <v>2.5110203155818538</v>
      </c>
      <c r="L16" t="s">
        <v>79</v>
      </c>
      <c r="M16" t="s">
        <v>80</v>
      </c>
      <c r="O16" t="s">
        <v>81</v>
      </c>
      <c r="Q16" t="s">
        <v>82</v>
      </c>
    </row>
    <row r="17" spans="1:18" x14ac:dyDescent="0.25">
      <c r="A17" t="s">
        <v>67</v>
      </c>
      <c r="B17" t="s">
        <v>72</v>
      </c>
      <c r="C17">
        <v>1.5508999999999999</v>
      </c>
      <c r="D17">
        <f t="shared" si="0"/>
        <v>48.071300100000002</v>
      </c>
      <c r="E17">
        <f>D17*2</f>
        <v>96.142600200000004</v>
      </c>
      <c r="F17">
        <f>E17/1</f>
        <v>96.142600200000004</v>
      </c>
      <c r="G17">
        <f t="shared" si="1"/>
        <v>49.303897538461541</v>
      </c>
      <c r="H17">
        <f>AVERAGE(G17:G18)</f>
        <v>52.955252769230768</v>
      </c>
      <c r="I17">
        <f>STDEV(G17:G18)</f>
        <v>5.1637960883957872</v>
      </c>
      <c r="L17">
        <v>0.5</v>
      </c>
      <c r="M17">
        <v>3.83087392504931</v>
      </c>
      <c r="N17">
        <v>5.0859805854385806E-2</v>
      </c>
      <c r="O17">
        <v>2.7441824654832345</v>
      </c>
      <c r="P17">
        <v>0.32974107462260122</v>
      </c>
      <c r="Q17">
        <v>52.955252769230768</v>
      </c>
      <c r="R17">
        <v>5.1637960883957872</v>
      </c>
    </row>
    <row r="18" spans="1:18" x14ac:dyDescent="0.25">
      <c r="A18" t="s">
        <v>67</v>
      </c>
      <c r="B18" t="s">
        <v>73</v>
      </c>
      <c r="C18">
        <v>1.7851999999999999</v>
      </c>
      <c r="D18">
        <f t="shared" si="0"/>
        <v>55.191442799999997</v>
      </c>
      <c r="E18">
        <f>D18*2</f>
        <v>110.38288559999999</v>
      </c>
      <c r="F18">
        <f>E18/1</f>
        <v>110.38288559999999</v>
      </c>
      <c r="G18">
        <f t="shared" si="1"/>
        <v>56.606608000000001</v>
      </c>
      <c r="L18">
        <v>1</v>
      </c>
      <c r="M18">
        <v>5.0799996844181461</v>
      </c>
      <c r="N18">
        <v>0.15257941756315679</v>
      </c>
      <c r="O18">
        <v>3.0246963116370802</v>
      </c>
      <c r="P18">
        <v>6.3574757317982095E-2</v>
      </c>
      <c r="Q18">
        <v>63.997297820512813</v>
      </c>
      <c r="R18">
        <v>8.2261497652314439</v>
      </c>
    </row>
    <row r="19" spans="1:18" x14ac:dyDescent="0.25">
      <c r="A19" t="s">
        <v>74</v>
      </c>
      <c r="B19" t="s">
        <v>68</v>
      </c>
      <c r="C19">
        <v>0.40179999999999999</v>
      </c>
      <c r="D19">
        <f t="shared" si="0"/>
        <v>13.1513002</v>
      </c>
      <c r="E19">
        <f>D19/2</f>
        <v>6.5756500999999998</v>
      </c>
      <c r="F19">
        <f>E19/0.65</f>
        <v>10.116384769230768</v>
      </c>
      <c r="G19">
        <f t="shared" si="1"/>
        <v>5.1878896252465481</v>
      </c>
      <c r="H19">
        <f>AVERAGE(G19:G20)</f>
        <v>5.0799996844181461</v>
      </c>
      <c r="I19">
        <f>STDEV(G19:G20)</f>
        <v>0.15257941756315679</v>
      </c>
      <c r="L19">
        <v>2</v>
      </c>
      <c r="M19">
        <v>8.394222825641025</v>
      </c>
      <c r="N19">
        <v>0.68672605191453406</v>
      </c>
      <c r="O19">
        <v>6.6749726429980267</v>
      </c>
      <c r="P19">
        <v>0.44502330122587502</v>
      </c>
      <c r="Q19">
        <v>77.325601538461541</v>
      </c>
      <c r="R19">
        <v>2.7549061504459091</v>
      </c>
    </row>
    <row r="20" spans="1:18" x14ac:dyDescent="0.25">
      <c r="A20" t="s">
        <v>74</v>
      </c>
      <c r="B20" t="s">
        <v>69</v>
      </c>
      <c r="C20">
        <v>0.38379999999999997</v>
      </c>
      <c r="D20">
        <f t="shared" si="0"/>
        <v>12.604298200000001</v>
      </c>
      <c r="E20">
        <f>D20/2</f>
        <v>6.3021491000000003</v>
      </c>
      <c r="F20">
        <f>E20/0.65</f>
        <v>9.6956140000000008</v>
      </c>
      <c r="G20">
        <f t="shared" si="1"/>
        <v>4.9721097435897441</v>
      </c>
      <c r="L20">
        <v>4</v>
      </c>
      <c r="M20">
        <v>13.046892609467456</v>
      </c>
      <c r="N20">
        <v>1.5272352034641161</v>
      </c>
      <c r="O20">
        <v>10.764301094674554</v>
      </c>
      <c r="P20">
        <v>0.45816208440492467</v>
      </c>
      <c r="Q20">
        <v>81.982520987179484</v>
      </c>
      <c r="R20">
        <v>7.3649661026020619</v>
      </c>
    </row>
    <row r="21" spans="1:18" x14ac:dyDescent="0.25">
      <c r="A21" t="s">
        <v>74</v>
      </c>
      <c r="B21" t="s">
        <v>70</v>
      </c>
      <c r="C21">
        <v>0.21759999999999999</v>
      </c>
      <c r="D21">
        <f t="shared" si="0"/>
        <v>7.553646399999999</v>
      </c>
      <c r="E21">
        <f>D21/2</f>
        <v>3.7768231999999995</v>
      </c>
      <c r="F21">
        <f>E21/0.65</f>
        <v>5.8104972307692302</v>
      </c>
      <c r="G21">
        <f t="shared" si="1"/>
        <v>2.9797421696252462</v>
      </c>
      <c r="H21">
        <f>AVERAGE(G21:G22)</f>
        <v>3.0246963116370802</v>
      </c>
      <c r="I21">
        <f>STDEV(G21:G22)</f>
        <v>6.3574757317982095E-2</v>
      </c>
      <c r="L21">
        <v>8</v>
      </c>
      <c r="M21">
        <v>18.92665644970414</v>
      </c>
      <c r="N21">
        <v>1.1070484407637948</v>
      </c>
      <c r="O21">
        <v>17.738668323471401</v>
      </c>
      <c r="P21">
        <v>1.0477120006003464</v>
      </c>
      <c r="Q21">
        <v>86.26698038461538</v>
      </c>
      <c r="R21">
        <v>1.7796693731880444</v>
      </c>
    </row>
    <row r="22" spans="1:18" x14ac:dyDescent="0.25">
      <c r="A22" t="s">
        <v>74</v>
      </c>
      <c r="B22" t="s">
        <v>71</v>
      </c>
      <c r="C22">
        <v>0.22509999999999999</v>
      </c>
      <c r="D22">
        <f t="shared" si="0"/>
        <v>7.7815638999999992</v>
      </c>
      <c r="E22">
        <f>D22/2</f>
        <v>3.8907819499999996</v>
      </c>
      <c r="F22">
        <f>E22/0.65</f>
        <v>5.9858183846153841</v>
      </c>
      <c r="G22">
        <f t="shared" si="1"/>
        <v>3.0696504536489146</v>
      </c>
      <c r="L22">
        <v>24</v>
      </c>
      <c r="M22">
        <v>21.215121972386584</v>
      </c>
      <c r="N22">
        <v>3.7737975943954227</v>
      </c>
      <c r="O22">
        <v>18.391881976331362</v>
      </c>
      <c r="P22">
        <v>2.9246083693133635</v>
      </c>
      <c r="Q22">
        <v>92.527893589743599</v>
      </c>
      <c r="R22">
        <v>9.0911902964714582</v>
      </c>
    </row>
    <row r="23" spans="1:18" x14ac:dyDescent="0.25">
      <c r="A23" t="s">
        <v>74</v>
      </c>
      <c r="B23" t="s">
        <v>72</v>
      </c>
      <c r="C23">
        <v>0.7157</v>
      </c>
      <c r="D23">
        <f t="shared" si="0"/>
        <v>22.690407299999997</v>
      </c>
      <c r="E23">
        <f>D23*5</f>
        <v>113.45203649999999</v>
      </c>
      <c r="F23">
        <f>E23/1</f>
        <v>113.45203649999999</v>
      </c>
      <c r="G23">
        <f t="shared" si="1"/>
        <v>58.18053153846153</v>
      </c>
      <c r="H23">
        <f>AVERAGE(G23:G24)</f>
        <v>63.997297820512813</v>
      </c>
      <c r="I23">
        <f>STDEV(G23:G24)</f>
        <v>8.2261497652314439</v>
      </c>
    </row>
    <row r="24" spans="1:18" x14ac:dyDescent="0.25">
      <c r="A24" t="s">
        <v>74</v>
      </c>
      <c r="B24" t="s">
        <v>73</v>
      </c>
      <c r="C24">
        <v>0.86499999999999999</v>
      </c>
      <c r="D24">
        <f t="shared" si="0"/>
        <v>27.227484999999998</v>
      </c>
      <c r="E24">
        <f>D24*5</f>
        <v>136.13742499999998</v>
      </c>
      <c r="F24">
        <f>E24/1</f>
        <v>136.13742499999998</v>
      </c>
      <c r="G24">
        <f t="shared" si="1"/>
        <v>69.814064102564089</v>
      </c>
    </row>
    <row r="25" spans="1:18" x14ac:dyDescent="0.25">
      <c r="A25" t="s">
        <v>75</v>
      </c>
      <c r="B25" t="s">
        <v>68</v>
      </c>
      <c r="C25">
        <v>0.62875999999999999</v>
      </c>
      <c r="D25">
        <f t="shared" si="0"/>
        <v>20.048387639999998</v>
      </c>
      <c r="E25">
        <f>D25/2</f>
        <v>10.024193819999999</v>
      </c>
      <c r="F25">
        <f>E25/0.65</f>
        <v>15.421836646153844</v>
      </c>
      <c r="G25">
        <f t="shared" si="1"/>
        <v>7.9086341775147924</v>
      </c>
      <c r="H25">
        <f>AVERAGE(G25:G26)</f>
        <v>8.394222825641025</v>
      </c>
      <c r="I25">
        <f>STDEV(G25:G26)</f>
        <v>0.68672605191453406</v>
      </c>
    </row>
    <row r="26" spans="1:18" x14ac:dyDescent="0.25">
      <c r="A26" t="s">
        <v>75</v>
      </c>
      <c r="B26" t="s">
        <v>69</v>
      </c>
      <c r="C26">
        <v>0.70977400000000002</v>
      </c>
      <c r="D26">
        <f t="shared" si="0"/>
        <v>22.510322085999999</v>
      </c>
      <c r="E26">
        <f>D26/2</f>
        <v>11.255161042999999</v>
      </c>
      <c r="F26">
        <f>E26/0.65</f>
        <v>17.315632373846153</v>
      </c>
      <c r="G26">
        <f t="shared" si="1"/>
        <v>8.8798114737672567</v>
      </c>
    </row>
    <row r="27" spans="1:18" x14ac:dyDescent="0.25">
      <c r="A27" t="s">
        <v>75</v>
      </c>
      <c r="B27" t="s">
        <v>70</v>
      </c>
      <c r="C27">
        <v>0.55210000000000004</v>
      </c>
      <c r="D27">
        <f t="shared" si="0"/>
        <v>17.718766899999999</v>
      </c>
      <c r="E27">
        <f>D27/2</f>
        <v>8.8593834499999993</v>
      </c>
      <c r="F27">
        <f>E27/0.65</f>
        <v>13.629820692307691</v>
      </c>
      <c r="G27">
        <f t="shared" si="1"/>
        <v>6.9896516370808666</v>
      </c>
      <c r="H27">
        <f>AVERAGE(G27:G28)</f>
        <v>6.6749726429980267</v>
      </c>
      <c r="I27">
        <f>STDEV(G27:G28)</f>
        <v>0.44502330122587502</v>
      </c>
    </row>
    <row r="28" spans="1:18" x14ac:dyDescent="0.25">
      <c r="A28" t="s">
        <v>75</v>
      </c>
      <c r="B28" t="s">
        <v>71</v>
      </c>
      <c r="C28">
        <v>0.49959999999999999</v>
      </c>
      <c r="D28">
        <f t="shared" si="0"/>
        <v>16.123344400000001</v>
      </c>
      <c r="E28">
        <f>D28/2</f>
        <v>8.0616722000000003</v>
      </c>
      <c r="F28">
        <f>E28/0.65</f>
        <v>12.402572615384615</v>
      </c>
      <c r="G28">
        <f t="shared" si="1"/>
        <v>6.3602936489151869</v>
      </c>
    </row>
    <row r="29" spans="1:18" x14ac:dyDescent="0.25">
      <c r="A29" t="s">
        <v>75</v>
      </c>
      <c r="B29" t="s">
        <v>72</v>
      </c>
      <c r="C29">
        <v>0.93640000000000001</v>
      </c>
      <c r="D29">
        <f t="shared" si="0"/>
        <v>29.397259599999998</v>
      </c>
      <c r="E29">
        <f>D29*5</f>
        <v>146.98629799999998</v>
      </c>
      <c r="F29">
        <f>E29/1</f>
        <v>146.98629799999998</v>
      </c>
      <c r="G29">
        <f t="shared" si="1"/>
        <v>75.377588717948711</v>
      </c>
      <c r="H29">
        <f>AVERAGE(G29:G30)</f>
        <v>77.325601538461541</v>
      </c>
      <c r="I29">
        <f>STDEV(G29:G30)</f>
        <v>2.7549061504459091</v>
      </c>
    </row>
    <row r="30" spans="1:18" x14ac:dyDescent="0.25">
      <c r="A30" t="s">
        <v>75</v>
      </c>
      <c r="B30" t="s">
        <v>73</v>
      </c>
      <c r="C30">
        <v>0.98640000000000005</v>
      </c>
      <c r="D30">
        <f t="shared" si="0"/>
        <v>30.916709600000001</v>
      </c>
      <c r="E30">
        <f>D30*5</f>
        <v>154.58354800000001</v>
      </c>
      <c r="F30">
        <f>E30/1</f>
        <v>154.58354800000001</v>
      </c>
      <c r="G30">
        <f t="shared" si="1"/>
        <v>79.27361435897437</v>
      </c>
    </row>
    <row r="31" spans="1:18" x14ac:dyDescent="0.25">
      <c r="A31" t="s">
        <v>76</v>
      </c>
      <c r="B31" t="s">
        <v>68</v>
      </c>
      <c r="C31">
        <v>0.96730000000000005</v>
      </c>
      <c r="D31">
        <f t="shared" si="0"/>
        <v>30.336279699999999</v>
      </c>
      <c r="E31">
        <f>D31/2</f>
        <v>15.168139849999999</v>
      </c>
      <c r="F31">
        <f>E31/0.65</f>
        <v>23.335599769230768</v>
      </c>
      <c r="G31">
        <f t="shared" si="1"/>
        <v>11.966974240631163</v>
      </c>
      <c r="H31">
        <f>AVERAGE(G31:G32)</f>
        <v>13.046892609467456</v>
      </c>
      <c r="I31">
        <f>STDEV(G31:G32)</f>
        <v>1.5272352034641161</v>
      </c>
    </row>
    <row r="32" spans="1:18" x14ac:dyDescent="0.25">
      <c r="A32" t="s">
        <v>76</v>
      </c>
      <c r="B32" t="s">
        <v>69</v>
      </c>
      <c r="C32">
        <v>1.14747</v>
      </c>
      <c r="D32">
        <f t="shared" si="0"/>
        <v>35.811465830000003</v>
      </c>
      <c r="E32">
        <f>D32/2</f>
        <v>17.905732915000002</v>
      </c>
      <c r="F32">
        <f>E32/0.65</f>
        <v>27.54728140769231</v>
      </c>
      <c r="G32">
        <f t="shared" si="1"/>
        <v>14.12681097830375</v>
      </c>
    </row>
    <row r="33" spans="1:9" x14ac:dyDescent="0.25">
      <c r="A33" t="s">
        <v>76</v>
      </c>
      <c r="B33" t="s">
        <v>70</v>
      </c>
      <c r="C33">
        <v>0.83994999999999997</v>
      </c>
      <c r="D33">
        <f t="shared" si="0"/>
        <v>26.466240549999998</v>
      </c>
      <c r="E33">
        <f>D33/2</f>
        <v>13.233120274999999</v>
      </c>
      <c r="F33">
        <f>E33/0.65</f>
        <v>20.358646576923075</v>
      </c>
      <c r="G33">
        <f t="shared" si="1"/>
        <v>10.440331577909269</v>
      </c>
      <c r="H33">
        <f>AVERAGE(G33:G34)</f>
        <v>10.764301094674554</v>
      </c>
      <c r="I33">
        <f>STDEV(G33:G34)</f>
        <v>0.45816208440492467</v>
      </c>
    </row>
    <row r="34" spans="1:9" x14ac:dyDescent="0.25">
      <c r="A34" t="s">
        <v>76</v>
      </c>
      <c r="B34" t="s">
        <v>71</v>
      </c>
      <c r="C34">
        <v>0.89400000000000002</v>
      </c>
      <c r="D34">
        <f t="shared" si="0"/>
        <v>28.108765999999999</v>
      </c>
      <c r="E34">
        <f>D34/2</f>
        <v>14.054383</v>
      </c>
      <c r="F34">
        <f>E34/0.65</f>
        <v>21.622127692307689</v>
      </c>
      <c r="G34">
        <f t="shared" si="1"/>
        <v>11.088270611439841</v>
      </c>
    </row>
    <row r="35" spans="1:9" x14ac:dyDescent="0.25">
      <c r="A35" t="s">
        <v>76</v>
      </c>
      <c r="B35" t="s">
        <v>72</v>
      </c>
      <c r="C35">
        <v>1.0880000000000001</v>
      </c>
      <c r="D35">
        <f t="shared" si="0"/>
        <v>34.004232000000002</v>
      </c>
      <c r="E35">
        <f>D35*5</f>
        <v>170.02116000000001</v>
      </c>
      <c r="F35">
        <f>E35/1</f>
        <v>170.02116000000001</v>
      </c>
      <c r="G35">
        <f t="shared" si="1"/>
        <v>87.19033846153846</v>
      </c>
      <c r="H35">
        <f>AVERAGE(G35:G36)</f>
        <v>81.982520987179484</v>
      </c>
      <c r="I35">
        <f>STDEV(G35:G36)</f>
        <v>7.3649661026020619</v>
      </c>
    </row>
    <row r="36" spans="1:9" x14ac:dyDescent="0.25">
      <c r="A36" t="s">
        <v>76</v>
      </c>
      <c r="B36" t="s">
        <v>73</v>
      </c>
      <c r="C36">
        <v>0.95433000000000001</v>
      </c>
      <c r="D36">
        <f t="shared" si="0"/>
        <v>29.942134369999998</v>
      </c>
      <c r="E36">
        <f>D36*5</f>
        <v>149.71067184999998</v>
      </c>
      <c r="F36">
        <f>E36/1</f>
        <v>149.71067184999998</v>
      </c>
      <c r="G36">
        <f t="shared" si="1"/>
        <v>76.774703512820508</v>
      </c>
    </row>
    <row r="37" spans="1:9" x14ac:dyDescent="0.25">
      <c r="A37" t="s">
        <v>77</v>
      </c>
      <c r="B37" t="s">
        <v>68</v>
      </c>
      <c r="C37">
        <v>0.79110000000000003</v>
      </c>
      <c r="D37">
        <f t="shared" si="0"/>
        <v>24.981737899999999</v>
      </c>
      <c r="E37">
        <f>D37*1</f>
        <v>24.981737899999999</v>
      </c>
      <c r="F37">
        <f>E37/0.65</f>
        <v>38.433442923076917</v>
      </c>
      <c r="G37">
        <f t="shared" si="1"/>
        <v>19.709457909270213</v>
      </c>
      <c r="H37">
        <f>AVERAGE(G37:G38)</f>
        <v>18.92665644970414</v>
      </c>
      <c r="I37">
        <f>STDEV(G37:G38)</f>
        <v>1.1070484407637948</v>
      </c>
    </row>
    <row r="38" spans="1:9" x14ac:dyDescent="0.25">
      <c r="A38" t="s">
        <v>77</v>
      </c>
      <c r="B38" t="s">
        <v>69</v>
      </c>
      <c r="C38">
        <v>0.7258</v>
      </c>
      <c r="D38">
        <f t="shared" si="0"/>
        <v>22.997336199999999</v>
      </c>
      <c r="E38">
        <f>D38*1</f>
        <v>22.997336199999999</v>
      </c>
      <c r="F38">
        <f>E38/0.65</f>
        <v>35.380517230769229</v>
      </c>
      <c r="G38">
        <f t="shared" si="1"/>
        <v>18.143854990138067</v>
      </c>
    </row>
    <row r="39" spans="1:9" x14ac:dyDescent="0.25">
      <c r="A39" t="s">
        <v>77</v>
      </c>
      <c r="B39" t="s">
        <v>70</v>
      </c>
      <c r="C39">
        <v>0.67800000000000005</v>
      </c>
      <c r="D39">
        <f t="shared" si="0"/>
        <v>21.544741999999999</v>
      </c>
      <c r="E39">
        <f>D39*1</f>
        <v>21.544741999999999</v>
      </c>
      <c r="F39">
        <f>E39/0.65</f>
        <v>33.145756923076924</v>
      </c>
      <c r="G39">
        <f t="shared" si="1"/>
        <v>16.997824063116372</v>
      </c>
      <c r="H39">
        <f>AVERAGE(G39:G40)</f>
        <v>17.738668323471401</v>
      </c>
      <c r="I39">
        <f>STDEV(G39:G40)</f>
        <v>1.0477120006003464</v>
      </c>
    </row>
    <row r="40" spans="1:9" x14ac:dyDescent="0.25">
      <c r="A40" t="s">
        <v>77</v>
      </c>
      <c r="B40" t="s">
        <v>71</v>
      </c>
      <c r="C40">
        <v>0.73980000000000001</v>
      </c>
      <c r="D40">
        <f t="shared" si="0"/>
        <v>23.4227822</v>
      </c>
      <c r="E40">
        <f>D40*1</f>
        <v>23.4227822</v>
      </c>
      <c r="F40">
        <f>E40/0.65</f>
        <v>36.035049538461536</v>
      </c>
      <c r="G40">
        <f t="shared" si="1"/>
        <v>18.47951258382643</v>
      </c>
    </row>
    <row r="41" spans="1:9" x14ac:dyDescent="0.25">
      <c r="A41" t="s">
        <v>77</v>
      </c>
      <c r="B41" t="s">
        <v>72</v>
      </c>
      <c r="C41">
        <v>1.0923</v>
      </c>
      <c r="D41">
        <f t="shared" si="0"/>
        <v>34.1349047</v>
      </c>
      <c r="E41">
        <f>D41*5</f>
        <v>170.67452349999999</v>
      </c>
      <c r="F41">
        <f>E41/1</f>
        <v>170.67452349999999</v>
      </c>
      <c r="G41">
        <f t="shared" si="1"/>
        <v>87.525396666666666</v>
      </c>
      <c r="H41">
        <f>AVERAGE(G41:G42)</f>
        <v>86.26698038461538</v>
      </c>
      <c r="I41">
        <f>STDEV(G41:G42)</f>
        <v>1.7796693731880444</v>
      </c>
    </row>
    <row r="42" spans="1:9" x14ac:dyDescent="0.25">
      <c r="A42" t="s">
        <v>77</v>
      </c>
      <c r="B42" t="s">
        <v>73</v>
      </c>
      <c r="C42">
        <v>1.06</v>
      </c>
      <c r="D42">
        <f t="shared" si="0"/>
        <v>33.15334</v>
      </c>
      <c r="E42">
        <f>D42*5</f>
        <v>165.76670000000001</v>
      </c>
      <c r="F42">
        <f>E42/1</f>
        <v>165.76670000000001</v>
      </c>
      <c r="G42">
        <f t="shared" si="1"/>
        <v>85.008564102564108</v>
      </c>
    </row>
    <row r="43" spans="1:9" x14ac:dyDescent="0.25">
      <c r="A43" t="s">
        <v>78</v>
      </c>
      <c r="B43" t="s">
        <v>68</v>
      </c>
      <c r="C43">
        <v>0.96519999999999995</v>
      </c>
      <c r="D43">
        <f>(C43*30.389)+0.941</f>
        <v>30.272462799999996</v>
      </c>
      <c r="E43">
        <f>D43*1</f>
        <v>30.272462799999996</v>
      </c>
      <c r="F43">
        <f>E43/0.65</f>
        <v>46.573019692307682</v>
      </c>
      <c r="G43">
        <f t="shared" si="1"/>
        <v>23.883599842209069</v>
      </c>
      <c r="H43">
        <f>AVERAGE(G43:G44)</f>
        <v>21.215121972386584</v>
      </c>
      <c r="I43">
        <f>STDEV(G43:G44)</f>
        <v>3.7737975943954227</v>
      </c>
    </row>
    <row r="44" spans="1:9" x14ac:dyDescent="0.25">
      <c r="A44" t="s">
        <v>78</v>
      </c>
      <c r="B44" t="s">
        <v>69</v>
      </c>
      <c r="C44">
        <v>0.74260000000000004</v>
      </c>
      <c r="D44">
        <f t="shared" si="0"/>
        <v>23.507871399999999</v>
      </c>
      <c r="E44">
        <f>D44*1</f>
        <v>23.507871399999999</v>
      </c>
      <c r="F44">
        <f>E44/0.65</f>
        <v>36.165955999999994</v>
      </c>
      <c r="G44">
        <f t="shared" si="1"/>
        <v>18.546644102564098</v>
      </c>
    </row>
    <row r="45" spans="1:9" x14ac:dyDescent="0.25">
      <c r="A45" t="s">
        <v>78</v>
      </c>
      <c r="B45" t="s">
        <v>70</v>
      </c>
      <c r="C45">
        <v>0.82240000000000002</v>
      </c>
      <c r="D45">
        <f t="shared" si="0"/>
        <v>25.932913599999999</v>
      </c>
      <c r="E45">
        <f>D45*1</f>
        <v>25.932913599999999</v>
      </c>
      <c r="F45">
        <f>E45/0.65</f>
        <v>39.896790153846155</v>
      </c>
      <c r="G45">
        <f t="shared" si="1"/>
        <v>20.459892386587772</v>
      </c>
      <c r="H45">
        <f>AVERAGE(G45:G46)</f>
        <v>18.391881976331362</v>
      </c>
      <c r="I45">
        <f>STDEV(G45:G46)</f>
        <v>2.9246083693133635</v>
      </c>
    </row>
    <row r="46" spans="1:9" x14ac:dyDescent="0.25">
      <c r="A46" t="s">
        <v>78</v>
      </c>
      <c r="B46" t="s">
        <v>71</v>
      </c>
      <c r="C46">
        <v>0.64988999999999997</v>
      </c>
      <c r="D46">
        <f t="shared" si="0"/>
        <v>20.690507209999996</v>
      </c>
      <c r="E46">
        <f>D46*1</f>
        <v>20.690507209999996</v>
      </c>
      <c r="F46">
        <f>E46/0.65</f>
        <v>31.831549553846148</v>
      </c>
      <c r="G46">
        <f t="shared" si="1"/>
        <v>16.323871566074949</v>
      </c>
    </row>
    <row r="47" spans="1:9" x14ac:dyDescent="0.25">
      <c r="A47" t="s">
        <v>78</v>
      </c>
      <c r="B47" t="s">
        <v>72</v>
      </c>
      <c r="C47">
        <v>1.0740000000000001</v>
      </c>
      <c r="D47">
        <f t="shared" si="0"/>
        <v>33.578786000000001</v>
      </c>
      <c r="E47">
        <f>D47*5</f>
        <v>167.89393000000001</v>
      </c>
      <c r="F47">
        <f>E47/1</f>
        <v>167.89393000000001</v>
      </c>
      <c r="G47">
        <f>(F47/195)*100</f>
        <v>86.099451282051291</v>
      </c>
      <c r="H47">
        <f>AVERAGE(G47:G48)</f>
        <v>92.527893589743599</v>
      </c>
      <c r="I47">
        <f>STDEV(G47:G48)</f>
        <v>9.0911902964714582</v>
      </c>
    </row>
    <row r="48" spans="1:9" x14ac:dyDescent="0.25">
      <c r="A48" t="s">
        <v>78</v>
      </c>
      <c r="B48" t="s">
        <v>73</v>
      </c>
      <c r="C48">
        <v>1.2390000000000001</v>
      </c>
      <c r="D48">
        <f t="shared" si="0"/>
        <v>38.592971000000006</v>
      </c>
      <c r="E48">
        <f>D48*5</f>
        <v>192.96485500000003</v>
      </c>
      <c r="F48">
        <f>E48/1</f>
        <v>192.96485500000003</v>
      </c>
      <c r="G48">
        <f t="shared" si="1"/>
        <v>98.956335897435906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D1" workbookViewId="0">
      <selection activeCell="L29" sqref="L29"/>
    </sheetView>
  </sheetViews>
  <sheetFormatPr defaultRowHeight="15" x14ac:dyDescent="0.25"/>
  <cols>
    <col min="2" max="2" width="14.5703125" customWidth="1"/>
    <col min="6" max="6" width="12.42578125" customWidth="1"/>
    <col min="7" max="7" width="13.85546875" customWidth="1"/>
  </cols>
  <sheetData>
    <row r="1" spans="1:12" x14ac:dyDescent="0.25">
      <c r="L1" t="s">
        <v>44</v>
      </c>
    </row>
    <row r="2" spans="1:12" x14ac:dyDescent="0.25">
      <c r="C2" t="s">
        <v>45</v>
      </c>
      <c r="F2" t="s">
        <v>46</v>
      </c>
      <c r="G2">
        <v>0.11219999999999999</v>
      </c>
      <c r="H2">
        <v>0.106</v>
      </c>
      <c r="I2">
        <v>0.1074</v>
      </c>
      <c r="J2">
        <v>9.8799999999999999E-2</v>
      </c>
      <c r="K2" t="s">
        <v>47</v>
      </c>
      <c r="L2">
        <f>AVERAGE(G2:K2)</f>
        <v>0.1061</v>
      </c>
    </row>
    <row r="5" spans="1:12" x14ac:dyDescent="0.25">
      <c r="A5" t="s">
        <v>48</v>
      </c>
      <c r="B5">
        <v>0</v>
      </c>
      <c r="C5">
        <v>0</v>
      </c>
    </row>
    <row r="6" spans="1:12" x14ac:dyDescent="0.25">
      <c r="A6" t="s">
        <v>49</v>
      </c>
      <c r="B6">
        <v>1.3800000000000007E-2</v>
      </c>
      <c r="C6">
        <v>2</v>
      </c>
      <c r="E6">
        <v>0.11990000000000001</v>
      </c>
      <c r="F6">
        <v>0.1061</v>
      </c>
      <c r="G6">
        <f>E6-F6</f>
        <v>1.3800000000000007E-2</v>
      </c>
    </row>
    <row r="7" spans="1:12" x14ac:dyDescent="0.25">
      <c r="A7" t="s">
        <v>50</v>
      </c>
      <c r="B7">
        <v>7.8899999999999998E-2</v>
      </c>
      <c r="C7">
        <v>4</v>
      </c>
      <c r="E7">
        <v>0.185</v>
      </c>
      <c r="F7">
        <v>0.1061</v>
      </c>
      <c r="G7">
        <f>E7-F7</f>
        <v>7.8899999999999998E-2</v>
      </c>
    </row>
    <row r="8" spans="1:12" x14ac:dyDescent="0.25">
      <c r="A8" t="s">
        <v>51</v>
      </c>
      <c r="B8">
        <v>0.18360000000000001</v>
      </c>
      <c r="C8">
        <v>6</v>
      </c>
      <c r="E8">
        <v>0.28970000000000001</v>
      </c>
      <c r="F8">
        <v>0.1061</v>
      </c>
      <c r="G8">
        <f>E8-F8</f>
        <v>0.18360000000000001</v>
      </c>
    </row>
    <row r="9" spans="1:12" x14ac:dyDescent="0.25">
      <c r="A9" t="s">
        <v>52</v>
      </c>
      <c r="B9">
        <v>0.22619999999999998</v>
      </c>
      <c r="C9">
        <v>8</v>
      </c>
      <c r="E9">
        <v>0.33229999999999998</v>
      </c>
      <c r="F9">
        <v>0.1061</v>
      </c>
      <c r="G9">
        <f>E9-F9</f>
        <v>0.22619999999999998</v>
      </c>
    </row>
    <row r="10" spans="1:12" x14ac:dyDescent="0.25">
      <c r="A10" t="s">
        <v>53</v>
      </c>
      <c r="B10">
        <v>0.29890000000000005</v>
      </c>
      <c r="C10">
        <v>10</v>
      </c>
      <c r="E10">
        <v>0.40500000000000003</v>
      </c>
      <c r="F10">
        <v>0.1061</v>
      </c>
      <c r="G10">
        <f>E10-F10</f>
        <v>0.29890000000000005</v>
      </c>
    </row>
    <row r="14" spans="1:12" x14ac:dyDescent="0.25">
      <c r="F14" t="s">
        <v>88</v>
      </c>
    </row>
    <row r="16" spans="1:12" x14ac:dyDescent="0.25">
      <c r="A16" t="s">
        <v>85</v>
      </c>
      <c r="B16" t="s">
        <v>86</v>
      </c>
      <c r="C16" t="s">
        <v>60</v>
      </c>
      <c r="D16" t="s">
        <v>61</v>
      </c>
      <c r="E16" t="s">
        <v>62</v>
      </c>
      <c r="F16" t="s">
        <v>63</v>
      </c>
      <c r="G16" t="s">
        <v>64</v>
      </c>
      <c r="H16" t="s">
        <v>65</v>
      </c>
      <c r="I16" t="s">
        <v>44</v>
      </c>
      <c r="J16" t="s">
        <v>66</v>
      </c>
    </row>
    <row r="17" spans="2:19" x14ac:dyDescent="0.25">
      <c r="B17" t="s">
        <v>67</v>
      </c>
      <c r="C17" t="s">
        <v>68</v>
      </c>
      <c r="D17">
        <v>1.5741000000000001</v>
      </c>
      <c r="E17">
        <f>(D17*30.389)+0.941</f>
        <v>48.776324900000006</v>
      </c>
      <c r="F17">
        <f>E17/2</f>
        <v>24.388162450000003</v>
      </c>
      <c r="G17">
        <f>F17/0.65</f>
        <v>37.520249923076925</v>
      </c>
      <c r="H17">
        <f>(G17/210)*100</f>
        <v>17.866785677655677</v>
      </c>
      <c r="I17">
        <f>AVERAGE(H17:H18)</f>
        <v>15.860889047619047</v>
      </c>
      <c r="J17">
        <f>STDEV(H17:H18)</f>
        <v>2.8367662189162952</v>
      </c>
      <c r="O17" t="s">
        <v>83</v>
      </c>
    </row>
    <row r="18" spans="2:19" x14ac:dyDescent="0.25">
      <c r="B18" t="s">
        <v>67</v>
      </c>
      <c r="C18" t="s">
        <v>69</v>
      </c>
      <c r="D18">
        <v>1.2137</v>
      </c>
      <c r="E18">
        <f t="shared" ref="E18:E52" si="0">(D18*30.389)+0.941</f>
        <v>37.824129300000003</v>
      </c>
      <c r="F18">
        <f>E18/2</f>
        <v>18.912064650000001</v>
      </c>
      <c r="G18">
        <f>F18/0.65</f>
        <v>29.095484076923078</v>
      </c>
      <c r="H18">
        <f t="shared" ref="H18:H52" si="1">(G18/210)*100</f>
        <v>13.854992417582418</v>
      </c>
      <c r="M18" t="s">
        <v>79</v>
      </c>
      <c r="N18" t="s">
        <v>80</v>
      </c>
      <c r="P18" t="s">
        <v>81</v>
      </c>
      <c r="R18" t="s">
        <v>82</v>
      </c>
    </row>
    <row r="19" spans="2:19" x14ac:dyDescent="0.25">
      <c r="B19" t="s">
        <v>67</v>
      </c>
      <c r="C19" t="s">
        <v>70</v>
      </c>
      <c r="D19">
        <v>1.0334000000000001</v>
      </c>
      <c r="E19">
        <f t="shared" si="0"/>
        <v>32.344992600000005</v>
      </c>
      <c r="F19">
        <f>E19/2</f>
        <v>16.172496300000002</v>
      </c>
      <c r="G19">
        <f>F19/0.65</f>
        <v>24.88076353846154</v>
      </c>
      <c r="H19">
        <f t="shared" si="1"/>
        <v>11.847982637362637</v>
      </c>
      <c r="I19">
        <f>AVERAGE(H19:H20)</f>
        <v>13.155377527472528</v>
      </c>
      <c r="J19">
        <f>STDEV(H19:H20)</f>
        <v>1.848935584970689</v>
      </c>
      <c r="M19">
        <v>0.5</v>
      </c>
      <c r="N19">
        <v>15.60889047619</v>
      </c>
      <c r="O19">
        <v>2.8367662189162952</v>
      </c>
      <c r="P19">
        <v>13.155377527472528</v>
      </c>
      <c r="Q19">
        <v>1.848935584970689</v>
      </c>
      <c r="R19">
        <v>59.316872333333336</v>
      </c>
      <c r="S19">
        <v>2.1672453127536282</v>
      </c>
    </row>
    <row r="20" spans="2:19" x14ac:dyDescent="0.25">
      <c r="B20" t="s">
        <v>67</v>
      </c>
      <c r="C20" t="s">
        <v>71</v>
      </c>
      <c r="D20">
        <v>1.2683</v>
      </c>
      <c r="E20">
        <f t="shared" si="0"/>
        <v>39.4833687</v>
      </c>
      <c r="F20">
        <f>E20/2</f>
        <v>19.74168435</v>
      </c>
      <c r="G20">
        <f>F20/0.65</f>
        <v>30.371822076923074</v>
      </c>
      <c r="H20">
        <f t="shared" si="1"/>
        <v>14.462772417582418</v>
      </c>
      <c r="M20">
        <v>1</v>
      </c>
      <c r="N20">
        <v>15.987788168498168</v>
      </c>
      <c r="O20">
        <v>0.58718856806646935</v>
      </c>
      <c r="P20">
        <v>17.237976336996301</v>
      </c>
      <c r="Q20">
        <v>2.8210238980565978</v>
      </c>
      <c r="R20">
        <v>78.080512380952399</v>
      </c>
      <c r="S20">
        <v>7.0343409116381004</v>
      </c>
    </row>
    <row r="21" spans="2:19" x14ac:dyDescent="0.25">
      <c r="B21" t="s">
        <v>67</v>
      </c>
      <c r="C21" t="s">
        <v>72</v>
      </c>
      <c r="D21">
        <v>1.9656</v>
      </c>
      <c r="E21">
        <f t="shared" si="0"/>
        <v>60.673618400000002</v>
      </c>
      <c r="F21">
        <f>E21*2</f>
        <v>121.3472368</v>
      </c>
      <c r="G21">
        <f>F21/1</f>
        <v>121.3472368</v>
      </c>
      <c r="H21">
        <f t="shared" si="1"/>
        <v>57.784398476190482</v>
      </c>
      <c r="I21">
        <f>AVERAGE(H21:H22)</f>
        <v>59.316872333333336</v>
      </c>
      <c r="J21">
        <f>STDEV(H21:H22)</f>
        <v>2.1672453127536282</v>
      </c>
      <c r="M21">
        <v>2</v>
      </c>
      <c r="N21">
        <v>20.450527765567799</v>
      </c>
      <c r="O21">
        <v>0.68321672531058208</v>
      </c>
      <c r="P21">
        <v>21.054291227106226</v>
      </c>
      <c r="Q21">
        <v>0.11728029040469327</v>
      </c>
      <c r="R21">
        <v>81.834332023809523</v>
      </c>
      <c r="S21">
        <v>4.5352784077740997</v>
      </c>
    </row>
    <row r="22" spans="2:19" x14ac:dyDescent="0.25">
      <c r="B22" t="s">
        <v>67</v>
      </c>
      <c r="C22" t="s">
        <v>73</v>
      </c>
      <c r="D22">
        <v>2.0714999999999999</v>
      </c>
      <c r="E22">
        <f t="shared" si="0"/>
        <v>63.891813499999998</v>
      </c>
      <c r="F22">
        <f>E22*2</f>
        <v>127.783627</v>
      </c>
      <c r="G22">
        <f>F22/1</f>
        <v>127.783627</v>
      </c>
      <c r="H22">
        <f t="shared" si="1"/>
        <v>60.849346190476183</v>
      </c>
      <c r="M22">
        <v>4</v>
      </c>
      <c r="N22">
        <v>26.6434336263736</v>
      </c>
      <c r="O22">
        <v>1.5978455672586216</v>
      </c>
      <c r="P22">
        <v>22.848809835164801</v>
      </c>
      <c r="Q22">
        <v>0.65881612797806244</v>
      </c>
      <c r="R22">
        <v>89.889356309524004</v>
      </c>
      <c r="S22">
        <v>7.8686972416760002</v>
      </c>
    </row>
    <row r="23" spans="2:19" x14ac:dyDescent="0.25">
      <c r="B23" t="s">
        <v>74</v>
      </c>
      <c r="C23" t="s">
        <v>68</v>
      </c>
      <c r="D23">
        <v>1.4426000000000001</v>
      </c>
      <c r="E23">
        <f t="shared" si="0"/>
        <v>44.780171400000008</v>
      </c>
      <c r="F23">
        <f>E23/2</f>
        <v>22.390085700000004</v>
      </c>
      <c r="G23">
        <f>F23/0.65</f>
        <v>34.446285692307697</v>
      </c>
      <c r="H23">
        <f t="shared" si="1"/>
        <v>16.402993186813188</v>
      </c>
      <c r="I23">
        <f>AVERAGE(H23:H24)</f>
        <v>15.987788168498168</v>
      </c>
      <c r="J23">
        <f>STDEV(H23:H24)</f>
        <v>0.58718856806646935</v>
      </c>
      <c r="M23">
        <v>8</v>
      </c>
      <c r="N23">
        <v>28.32555688644689</v>
      </c>
      <c r="O23">
        <v>7.2871203259508865</v>
      </c>
      <c r="P23">
        <v>26.633959743589699</v>
      </c>
      <c r="Q23">
        <v>3.3074616126210463</v>
      </c>
      <c r="R23">
        <v>91.553192619048005</v>
      </c>
      <c r="S23">
        <v>3.4074253500800635</v>
      </c>
    </row>
    <row r="24" spans="2:19" x14ac:dyDescent="0.25">
      <c r="B24" t="s">
        <v>74</v>
      </c>
      <c r="C24" t="s">
        <v>69</v>
      </c>
      <c r="D24">
        <v>1.3680000000000001</v>
      </c>
      <c r="E24">
        <f t="shared" si="0"/>
        <v>42.513152000000005</v>
      </c>
      <c r="F24">
        <f>E24/2</f>
        <v>21.256576000000003</v>
      </c>
      <c r="G24">
        <f>F24/0.65</f>
        <v>32.702424615384615</v>
      </c>
      <c r="H24">
        <f t="shared" si="1"/>
        <v>15.572583150183149</v>
      </c>
      <c r="M24">
        <v>24</v>
      </c>
      <c r="N24">
        <v>34.286476117216118</v>
      </c>
      <c r="O24">
        <v>6.580290119350785</v>
      </c>
      <c r="P24">
        <v>28.35449879120879</v>
      </c>
      <c r="Q24">
        <v>0.37624146854660695</v>
      </c>
      <c r="R24">
        <v>94.899488571428606</v>
      </c>
      <c r="S24">
        <v>4.2869390132460703</v>
      </c>
    </row>
    <row r="25" spans="2:19" x14ac:dyDescent="0.25">
      <c r="B25" t="s">
        <v>74</v>
      </c>
      <c r="C25" t="s">
        <v>70</v>
      </c>
      <c r="D25">
        <v>1.6451</v>
      </c>
      <c r="E25">
        <f t="shared" si="0"/>
        <v>50.933943900000003</v>
      </c>
      <c r="F25">
        <f>E25/2</f>
        <v>25.466971950000001</v>
      </c>
      <c r="G25">
        <f>F25/0.65</f>
        <v>39.17995684615385</v>
      </c>
      <c r="H25">
        <f t="shared" si="1"/>
        <v>18.657122307692308</v>
      </c>
      <c r="I25">
        <f>AVERAGE(H25:H26)</f>
        <v>17.316332912087912</v>
      </c>
      <c r="J25">
        <f>STDEV(H25:H26)</f>
        <v>1.8961625475497625</v>
      </c>
    </row>
    <row r="26" spans="2:19" x14ac:dyDescent="0.25">
      <c r="B26" t="s">
        <v>74</v>
      </c>
      <c r="C26" t="s">
        <v>71</v>
      </c>
      <c r="D26">
        <v>1.4041999999999999</v>
      </c>
      <c r="E26">
        <f t="shared" si="0"/>
        <v>43.613233799999996</v>
      </c>
      <c r="F26">
        <f>E26/2</f>
        <v>21.806616899999998</v>
      </c>
      <c r="G26">
        <f>F26/0.65</f>
        <v>33.548641384615379</v>
      </c>
      <c r="H26">
        <f t="shared" si="1"/>
        <v>15.975543516483516</v>
      </c>
    </row>
    <row r="27" spans="2:19" x14ac:dyDescent="0.25">
      <c r="B27" t="s">
        <v>74</v>
      </c>
      <c r="C27" t="s">
        <v>72</v>
      </c>
      <c r="D27">
        <v>0.98209999999999997</v>
      </c>
      <c r="E27">
        <f t="shared" si="0"/>
        <v>30.786036899999999</v>
      </c>
      <c r="F27">
        <f>E27*5</f>
        <v>153.9301845</v>
      </c>
      <c r="G27">
        <f>F27/1</f>
        <v>153.9301845</v>
      </c>
      <c r="H27">
        <f t="shared" si="1"/>
        <v>73.300087857142856</v>
      </c>
      <c r="I27">
        <f>AVERAGE(H27:H28)</f>
        <v>78.777343333333334</v>
      </c>
      <c r="J27">
        <f>STDEV(H27:H28)</f>
        <v>7.7460089790108801</v>
      </c>
    </row>
    <row r="28" spans="2:19" x14ac:dyDescent="0.25">
      <c r="B28" t="s">
        <v>74</v>
      </c>
      <c r="C28" t="s">
        <v>73</v>
      </c>
      <c r="D28">
        <v>1.1335</v>
      </c>
      <c r="E28">
        <f t="shared" si="0"/>
        <v>35.386931500000003</v>
      </c>
      <c r="F28">
        <f>E28*5</f>
        <v>176.93465750000001</v>
      </c>
      <c r="G28">
        <f>F28/1</f>
        <v>176.93465750000001</v>
      </c>
      <c r="H28">
        <f t="shared" si="1"/>
        <v>84.254598809523813</v>
      </c>
    </row>
    <row r="29" spans="2:19" x14ac:dyDescent="0.25">
      <c r="B29" t="s">
        <v>75</v>
      </c>
      <c r="C29" t="s">
        <v>68</v>
      </c>
      <c r="D29">
        <v>1.6337999999999999</v>
      </c>
      <c r="E29">
        <f t="shared" si="0"/>
        <v>50.590548200000001</v>
      </c>
      <c r="F29">
        <f>E29/2</f>
        <v>25.2952741</v>
      </c>
      <c r="G29">
        <f>F29/0.65</f>
        <v>38.915806307692307</v>
      </c>
      <c r="H29">
        <f t="shared" si="1"/>
        <v>18.531336336996336</v>
      </c>
      <c r="I29">
        <f>AVERAGE(H29:H30)</f>
        <v>20.07193619047619</v>
      </c>
      <c r="J29">
        <f>STDEV(H29:H30)</f>
        <v>2.178737206981213</v>
      </c>
    </row>
    <row r="30" spans="2:19" x14ac:dyDescent="0.25">
      <c r="B30" t="s">
        <v>75</v>
      </c>
      <c r="C30" t="s">
        <v>69</v>
      </c>
      <c r="D30">
        <v>1.9106000000000001</v>
      </c>
      <c r="E30">
        <f t="shared" si="0"/>
        <v>59.002223400000005</v>
      </c>
      <c r="F30">
        <f>E30/2</f>
        <v>29.501111700000003</v>
      </c>
      <c r="G30">
        <f>F30/0.65</f>
        <v>45.386325692307693</v>
      </c>
      <c r="H30">
        <f t="shared" si="1"/>
        <v>21.612536043956045</v>
      </c>
    </row>
    <row r="31" spans="2:19" x14ac:dyDescent="0.25">
      <c r="B31" t="s">
        <v>75</v>
      </c>
      <c r="C31" t="s">
        <v>70</v>
      </c>
      <c r="D31">
        <v>1.853</v>
      </c>
      <c r="E31">
        <f t="shared" si="0"/>
        <v>57.251817000000003</v>
      </c>
      <c r="F31">
        <f>E31/2</f>
        <v>28.625908500000001</v>
      </c>
      <c r="G31">
        <f>F31/0.65</f>
        <v>44.039859230769231</v>
      </c>
      <c r="H31">
        <f t="shared" si="1"/>
        <v>20.97136153846154</v>
      </c>
      <c r="I31">
        <f>AVERAGE(H31:H32)</f>
        <v>21.054291227106226</v>
      </c>
      <c r="J31">
        <f>STDEV(H31:H32)</f>
        <v>0.11728029040469327</v>
      </c>
    </row>
    <row r="32" spans="2:19" x14ac:dyDescent="0.25">
      <c r="B32" t="s">
        <v>75</v>
      </c>
      <c r="C32" t="s">
        <v>71</v>
      </c>
      <c r="D32">
        <v>1.8678999999999999</v>
      </c>
      <c r="E32">
        <f t="shared" si="0"/>
        <v>57.704613099999996</v>
      </c>
      <c r="F32">
        <f>E32/2</f>
        <v>28.852306549999998</v>
      </c>
      <c r="G32">
        <f>F32/0.65</f>
        <v>44.388163923076917</v>
      </c>
      <c r="H32">
        <f t="shared" si="1"/>
        <v>21.137220915750913</v>
      </c>
    </row>
    <row r="33" spans="2:10" x14ac:dyDescent="0.25">
      <c r="B33" t="s">
        <v>75</v>
      </c>
      <c r="C33" t="s">
        <v>72</v>
      </c>
      <c r="D33">
        <v>1.2421</v>
      </c>
      <c r="E33">
        <f t="shared" si="0"/>
        <v>38.687176900000004</v>
      </c>
      <c r="F33">
        <f>E33*5</f>
        <v>193.43588450000001</v>
      </c>
      <c r="G33">
        <f>F33/1</f>
        <v>193.43588450000001</v>
      </c>
      <c r="H33">
        <f t="shared" si="1"/>
        <v>92.112325952380957</v>
      </c>
      <c r="I33">
        <f>AVERAGE(H33:H34)</f>
        <v>81.834332023809523</v>
      </c>
      <c r="J33">
        <f>STDEV(H33:H34)</f>
        <v>14.535278407774054</v>
      </c>
    </row>
    <row r="34" spans="2:10" x14ac:dyDescent="0.25">
      <c r="B34" t="s">
        <v>75</v>
      </c>
      <c r="C34" t="s">
        <v>73</v>
      </c>
      <c r="D34">
        <v>0.95799999999999996</v>
      </c>
      <c r="E34">
        <f t="shared" si="0"/>
        <v>30.053661999999996</v>
      </c>
      <c r="F34">
        <f>E34*5</f>
        <v>150.26830999999999</v>
      </c>
      <c r="G34">
        <f>F34/1</f>
        <v>150.26830999999999</v>
      </c>
      <c r="H34">
        <f t="shared" si="1"/>
        <v>71.55633809523809</v>
      </c>
    </row>
    <row r="35" spans="2:10" x14ac:dyDescent="0.25">
      <c r="B35" t="s">
        <v>76</v>
      </c>
      <c r="C35" t="s">
        <v>68</v>
      </c>
      <c r="D35">
        <v>2.1772</v>
      </c>
      <c r="E35">
        <f t="shared" si="0"/>
        <v>67.103930800000001</v>
      </c>
      <c r="F35">
        <f>E35/2</f>
        <v>33.5519654</v>
      </c>
      <c r="G35">
        <f>F35/0.65</f>
        <v>51.618408307692306</v>
      </c>
      <c r="H35">
        <f t="shared" si="1"/>
        <v>24.580194432234432</v>
      </c>
      <c r="I35">
        <f>AVERAGE(H35:H36)</f>
        <v>26.336188846153846</v>
      </c>
      <c r="J35">
        <f>STDEV(H35:H36)</f>
        <v>2.4833511156162316</v>
      </c>
    </row>
    <row r="36" spans="2:10" x14ac:dyDescent="0.25">
      <c r="B36" t="s">
        <v>76</v>
      </c>
      <c r="C36" t="s">
        <v>69</v>
      </c>
      <c r="D36">
        <v>2.4927000000000001</v>
      </c>
      <c r="E36">
        <f t="shared" si="0"/>
        <v>76.691660300000009</v>
      </c>
      <c r="F36">
        <f>E36/2</f>
        <v>38.345830150000005</v>
      </c>
      <c r="G36">
        <f>F36/0.65</f>
        <v>58.993584846153851</v>
      </c>
      <c r="H36">
        <f t="shared" si="1"/>
        <v>28.092183260073263</v>
      </c>
    </row>
    <row r="37" spans="2:10" x14ac:dyDescent="0.25">
      <c r="B37" t="s">
        <v>76</v>
      </c>
      <c r="C37" t="s">
        <v>70</v>
      </c>
      <c r="D37">
        <v>1.1408</v>
      </c>
      <c r="E37">
        <f t="shared" si="0"/>
        <v>35.6087712</v>
      </c>
      <c r="F37">
        <f>E37/2</f>
        <v>17.8043856</v>
      </c>
      <c r="G37">
        <f>F37/0.65</f>
        <v>27.39136246153846</v>
      </c>
      <c r="H37">
        <f t="shared" si="1"/>
        <v>13.043505934065932</v>
      </c>
      <c r="I37">
        <f>AVERAGE(H37:H38)</f>
        <v>18.926504652014653</v>
      </c>
      <c r="J37">
        <f>STDEV(H37:H38)</f>
        <v>8.3198165743466106</v>
      </c>
    </row>
    <row r="38" spans="2:10" x14ac:dyDescent="0.25">
      <c r="B38" t="s">
        <v>76</v>
      </c>
      <c r="C38" t="s">
        <v>71</v>
      </c>
      <c r="D38">
        <v>2.1978</v>
      </c>
      <c r="E38">
        <f t="shared" si="0"/>
        <v>67.729944200000006</v>
      </c>
      <c r="F38">
        <f>E38/2</f>
        <v>33.864972100000003</v>
      </c>
      <c r="G38">
        <f>F38/0.65</f>
        <v>52.099957076923083</v>
      </c>
      <c r="H38">
        <f t="shared" si="1"/>
        <v>24.809503369963373</v>
      </c>
    </row>
    <row r="39" spans="2:10" x14ac:dyDescent="0.25">
      <c r="B39" t="s">
        <v>76</v>
      </c>
      <c r="C39" t="s">
        <v>72</v>
      </c>
      <c r="D39">
        <v>1.1772</v>
      </c>
      <c r="E39">
        <f t="shared" si="0"/>
        <v>36.714930800000005</v>
      </c>
      <c r="F39">
        <f>E39*5</f>
        <v>183.57465400000001</v>
      </c>
      <c r="G39">
        <f>F39/1</f>
        <v>183.57465400000001</v>
      </c>
      <c r="H39">
        <f t="shared" si="1"/>
        <v>87.416501904761915</v>
      </c>
      <c r="I39">
        <f>AVERAGE(H39:H40)</f>
        <v>90.846117619047632</v>
      </c>
      <c r="J39">
        <f>STDEV(H39:H40)</f>
        <v>4.8502090568707503</v>
      </c>
    </row>
    <row r="40" spans="2:10" x14ac:dyDescent="0.25">
      <c r="B40" t="s">
        <v>76</v>
      </c>
      <c r="C40" t="s">
        <v>73</v>
      </c>
      <c r="D40">
        <v>1.272</v>
      </c>
      <c r="E40">
        <f t="shared" si="0"/>
        <v>39.595808000000005</v>
      </c>
      <c r="F40">
        <f>E40*5</f>
        <v>197.97904000000003</v>
      </c>
      <c r="G40">
        <f>F40/1</f>
        <v>197.97904000000003</v>
      </c>
      <c r="H40">
        <f t="shared" si="1"/>
        <v>94.275733333333349</v>
      </c>
    </row>
    <row r="41" spans="2:10" x14ac:dyDescent="0.25">
      <c r="B41" t="s">
        <v>77</v>
      </c>
      <c r="C41" t="s">
        <v>68</v>
      </c>
      <c r="D41">
        <v>1.4728000000000001</v>
      </c>
      <c r="E41">
        <f t="shared" si="0"/>
        <v>45.697919200000008</v>
      </c>
      <c r="F41">
        <f>E41*1</f>
        <v>45.697919200000008</v>
      </c>
      <c r="G41">
        <f>F41/0.65</f>
        <v>70.304491076923085</v>
      </c>
      <c r="H41">
        <f t="shared" si="1"/>
        <v>33.47832908424909</v>
      </c>
      <c r="I41">
        <f>AVERAGE(H41:H42)</f>
        <v>28.32555688644689</v>
      </c>
      <c r="J41">
        <f>STDEV(H41:H42)</f>
        <v>7.2871203259508865</v>
      </c>
    </row>
    <row r="42" spans="2:10" x14ac:dyDescent="0.25">
      <c r="B42" t="s">
        <v>77</v>
      </c>
      <c r="C42" t="s">
        <v>69</v>
      </c>
      <c r="D42">
        <v>1.0099</v>
      </c>
      <c r="E42">
        <f t="shared" si="0"/>
        <v>31.630851099999997</v>
      </c>
      <c r="F42">
        <f>E42*1</f>
        <v>31.630851099999997</v>
      </c>
      <c r="G42">
        <f>F42/0.65</f>
        <v>48.662847846153838</v>
      </c>
      <c r="H42">
        <f t="shared" si="1"/>
        <v>23.172784688644686</v>
      </c>
    </row>
    <row r="43" spans="2:10" x14ac:dyDescent="0.25">
      <c r="B43" t="s">
        <v>77</v>
      </c>
      <c r="C43" t="s">
        <v>70</v>
      </c>
      <c r="D43">
        <v>1.2255</v>
      </c>
      <c r="E43">
        <f t="shared" si="0"/>
        <v>38.182719500000005</v>
      </c>
      <c r="F43">
        <f>E43*1</f>
        <v>38.182719500000005</v>
      </c>
      <c r="G43">
        <f>F43/0.65</f>
        <v>58.742645384615386</v>
      </c>
      <c r="H43">
        <f t="shared" si="1"/>
        <v>27.972688278388279</v>
      </c>
      <c r="I43">
        <f>AVERAGE(H43:H44)</f>
        <v>27.176785897435899</v>
      </c>
      <c r="J43">
        <f>STDEV(H43:H44)</f>
        <v>1.1255759414678943</v>
      </c>
    </row>
    <row r="44" spans="2:10" x14ac:dyDescent="0.25">
      <c r="B44" t="s">
        <v>77</v>
      </c>
      <c r="C44" t="s">
        <v>71</v>
      </c>
      <c r="D44">
        <v>1.1539999999999999</v>
      </c>
      <c r="E44">
        <f t="shared" si="0"/>
        <v>36.009906000000001</v>
      </c>
      <c r="F44">
        <f>E44*1</f>
        <v>36.009906000000001</v>
      </c>
      <c r="G44">
        <f>F44/0.65</f>
        <v>55.399855384615385</v>
      </c>
      <c r="H44">
        <f t="shared" si="1"/>
        <v>26.380883516483518</v>
      </c>
    </row>
    <row r="45" spans="2:10" x14ac:dyDescent="0.25">
      <c r="B45" t="s">
        <v>77</v>
      </c>
      <c r="C45" t="s">
        <v>72</v>
      </c>
      <c r="D45">
        <v>1.2358</v>
      </c>
      <c r="E45">
        <f t="shared" si="0"/>
        <v>38.4957262</v>
      </c>
      <c r="F45">
        <f>E45*5</f>
        <v>192.47863100000001</v>
      </c>
      <c r="G45">
        <f>F45/1</f>
        <v>192.47863100000001</v>
      </c>
      <c r="H45">
        <f t="shared" si="1"/>
        <v>91.656490952380949</v>
      </c>
      <c r="I45">
        <f>AVERAGE(H45:H46)</f>
        <v>91.135536666666667</v>
      </c>
      <c r="J45">
        <f>STDEV(H45:H46)</f>
        <v>0.73674061623351605</v>
      </c>
    </row>
    <row r="46" spans="2:10" x14ac:dyDescent="0.25">
      <c r="B46" t="s">
        <v>77</v>
      </c>
      <c r="C46" t="s">
        <v>73</v>
      </c>
      <c r="D46">
        <v>1.2214</v>
      </c>
      <c r="E46">
        <f t="shared" si="0"/>
        <v>38.058124600000006</v>
      </c>
      <c r="F46">
        <f>E46*5</f>
        <v>190.29062300000004</v>
      </c>
      <c r="G46">
        <f>F46/1</f>
        <v>190.29062300000004</v>
      </c>
      <c r="H46">
        <f t="shared" si="1"/>
        <v>90.614582380952399</v>
      </c>
    </row>
    <row r="47" spans="2:10" x14ac:dyDescent="0.25">
      <c r="B47" t="s">
        <v>78</v>
      </c>
      <c r="C47" t="s">
        <v>68</v>
      </c>
      <c r="D47">
        <v>1.7181</v>
      </c>
      <c r="E47">
        <f>(D47*30.389)+0.941</f>
        <v>53.152340899999999</v>
      </c>
      <c r="F47">
        <f>E47*1</f>
        <v>53.152340899999999</v>
      </c>
      <c r="G47">
        <f>F47/0.65</f>
        <v>81.772832153846153</v>
      </c>
      <c r="H47">
        <f t="shared" si="1"/>
        <v>38.939443882783884</v>
      </c>
      <c r="I47">
        <f>AVERAGE(H47:H48)</f>
        <v>34.286476117216118</v>
      </c>
      <c r="J47">
        <f>STDEV(H47:H48)</f>
        <v>6.580290119350785</v>
      </c>
    </row>
    <row r="48" spans="2:10" x14ac:dyDescent="0.25">
      <c r="B48" t="s">
        <v>78</v>
      </c>
      <c r="C48" t="s">
        <v>69</v>
      </c>
      <c r="D48">
        <v>1.3001</v>
      </c>
      <c r="E48">
        <f t="shared" si="0"/>
        <v>40.4497389</v>
      </c>
      <c r="F48">
        <f>E48*1</f>
        <v>40.4497389</v>
      </c>
      <c r="G48">
        <f>F48/0.65</f>
        <v>62.230367538461536</v>
      </c>
      <c r="H48">
        <f t="shared" si="1"/>
        <v>29.633508351648352</v>
      </c>
    </row>
    <row r="49" spans="2:10" x14ac:dyDescent="0.25">
      <c r="B49" t="s">
        <v>78</v>
      </c>
      <c r="C49" t="s">
        <v>70</v>
      </c>
      <c r="D49">
        <v>1.2545999999999999</v>
      </c>
      <c r="E49">
        <f t="shared" si="0"/>
        <v>39.067039399999999</v>
      </c>
      <c r="F49">
        <f>E49*1</f>
        <v>39.067039399999999</v>
      </c>
      <c r="G49">
        <f>F49/0.65</f>
        <v>60.103137538461532</v>
      </c>
      <c r="H49">
        <f t="shared" si="1"/>
        <v>28.620541684981681</v>
      </c>
      <c r="I49">
        <f>AVERAGE(H49:H50)</f>
        <v>28.35449879120879</v>
      </c>
      <c r="J49">
        <f>STDEV(H49:H50)</f>
        <v>0.37624146854660695</v>
      </c>
    </row>
    <row r="50" spans="2:10" x14ac:dyDescent="0.25">
      <c r="B50" t="s">
        <v>78</v>
      </c>
      <c r="C50" t="s">
        <v>71</v>
      </c>
      <c r="D50">
        <v>1.2306999999999999</v>
      </c>
      <c r="E50">
        <f t="shared" si="0"/>
        <v>38.340742300000002</v>
      </c>
      <c r="F50">
        <f>E50*1</f>
        <v>38.340742300000002</v>
      </c>
      <c r="G50">
        <f>F50/0.65</f>
        <v>58.985757384615383</v>
      </c>
      <c r="H50">
        <f t="shared" si="1"/>
        <v>28.0884558974359</v>
      </c>
    </row>
    <row r="51" spans="2:10" x14ac:dyDescent="0.25">
      <c r="B51" t="s">
        <v>78</v>
      </c>
      <c r="C51" t="s">
        <v>72</v>
      </c>
      <c r="D51">
        <v>1.3640000000000001</v>
      </c>
      <c r="E51">
        <f t="shared" si="0"/>
        <v>42.391596000000007</v>
      </c>
      <c r="F51">
        <f>E51*5</f>
        <v>211.95798000000002</v>
      </c>
      <c r="G51">
        <f>F51/1</f>
        <v>211.95798000000002</v>
      </c>
      <c r="H51">
        <f t="shared" si="1"/>
        <v>100.93237142857143</v>
      </c>
      <c r="I51">
        <f>AVERAGE(H51:H52)</f>
        <v>94.489179880952378</v>
      </c>
      <c r="J51">
        <f>STDEV(H51:H52)</f>
        <v>9.1120488716105434</v>
      </c>
    </row>
    <row r="52" spans="2:10" x14ac:dyDescent="0.25">
      <c r="B52" t="s">
        <v>78</v>
      </c>
      <c r="C52" t="s">
        <v>73</v>
      </c>
      <c r="D52">
        <v>1.1859</v>
      </c>
      <c r="E52">
        <f t="shared" si="0"/>
        <v>36.979315100000001</v>
      </c>
      <c r="F52">
        <f>E52*5</f>
        <v>184.89657550000001</v>
      </c>
      <c r="G52">
        <f>F52/1</f>
        <v>184.89657550000001</v>
      </c>
      <c r="H52">
        <f t="shared" si="1"/>
        <v>88.045988333333341</v>
      </c>
    </row>
    <row r="55" spans="2:10" x14ac:dyDescent="0.25">
      <c r="B55" t="s">
        <v>87</v>
      </c>
      <c r="C55">
        <v>1</v>
      </c>
      <c r="D55">
        <v>1.3814</v>
      </c>
      <c r="E55">
        <f>(D55*30.389)+0.941</f>
        <v>42.920364599999999</v>
      </c>
      <c r="F55">
        <f>E55*5</f>
        <v>214.601823</v>
      </c>
      <c r="G55">
        <f>AVERAGE(F55:F56)</f>
        <v>221.46213975000001</v>
      </c>
    </row>
    <row r="56" spans="2:10" x14ac:dyDescent="0.25">
      <c r="C56">
        <v>2</v>
      </c>
      <c r="D56">
        <v>1.4717</v>
      </c>
      <c r="E56">
        <f>(D56*30.389)+0.941</f>
        <v>45.664491300000002</v>
      </c>
      <c r="F56">
        <f>E56*5</f>
        <v>228.32245650000002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C40" workbookViewId="0">
      <selection activeCell="G61" sqref="G61"/>
    </sheetView>
  </sheetViews>
  <sheetFormatPr defaultRowHeight="15" x14ac:dyDescent="0.25"/>
  <sheetData>
    <row r="1" spans="1:12" x14ac:dyDescent="0.25">
      <c r="L1" t="s">
        <v>44</v>
      </c>
    </row>
    <row r="2" spans="1:12" x14ac:dyDescent="0.25">
      <c r="C2" t="s">
        <v>45</v>
      </c>
      <c r="F2" t="s">
        <v>46</v>
      </c>
      <c r="G2">
        <v>0.11219999999999999</v>
      </c>
      <c r="H2">
        <v>0.106</v>
      </c>
      <c r="I2">
        <v>0.1074</v>
      </c>
      <c r="J2">
        <v>9.8799999999999999E-2</v>
      </c>
      <c r="K2" t="s">
        <v>47</v>
      </c>
      <c r="L2">
        <f>AVERAGE(G2:K2)</f>
        <v>0.1061</v>
      </c>
    </row>
    <row r="5" spans="1:12" x14ac:dyDescent="0.25">
      <c r="A5" t="s">
        <v>48</v>
      </c>
      <c r="B5">
        <v>0</v>
      </c>
      <c r="C5">
        <v>0</v>
      </c>
    </row>
    <row r="6" spans="1:12" x14ac:dyDescent="0.25">
      <c r="A6" t="s">
        <v>49</v>
      </c>
      <c r="B6">
        <v>1.3800000000000007E-2</v>
      </c>
      <c r="C6">
        <v>2</v>
      </c>
      <c r="E6">
        <v>0.11990000000000001</v>
      </c>
      <c r="F6">
        <v>0.1061</v>
      </c>
      <c r="G6">
        <f>E6-F6</f>
        <v>1.3800000000000007E-2</v>
      </c>
    </row>
    <row r="7" spans="1:12" x14ac:dyDescent="0.25">
      <c r="A7" t="s">
        <v>50</v>
      </c>
      <c r="B7">
        <v>7.8899999999999998E-2</v>
      </c>
      <c r="C7">
        <v>4</v>
      </c>
      <c r="E7">
        <v>0.185</v>
      </c>
      <c r="F7">
        <v>0.1061</v>
      </c>
      <c r="G7">
        <f>E7-F7</f>
        <v>7.8899999999999998E-2</v>
      </c>
    </row>
    <row r="8" spans="1:12" x14ac:dyDescent="0.25">
      <c r="A8" t="s">
        <v>51</v>
      </c>
      <c r="B8">
        <v>0.18360000000000001</v>
      </c>
      <c r="C8">
        <v>6</v>
      </c>
      <c r="E8">
        <v>0.28970000000000001</v>
      </c>
      <c r="F8">
        <v>0.1061</v>
      </c>
      <c r="G8">
        <f>E8-F8</f>
        <v>0.18360000000000001</v>
      </c>
    </row>
    <row r="9" spans="1:12" x14ac:dyDescent="0.25">
      <c r="A9" t="s">
        <v>52</v>
      </c>
      <c r="B9">
        <v>0.22619999999999998</v>
      </c>
      <c r="C9">
        <v>8</v>
      </c>
      <c r="E9">
        <v>0.33229999999999998</v>
      </c>
      <c r="F9">
        <v>0.1061</v>
      </c>
      <c r="G9">
        <f>E9-F9</f>
        <v>0.22619999999999998</v>
      </c>
    </row>
    <row r="10" spans="1:12" x14ac:dyDescent="0.25">
      <c r="A10" t="s">
        <v>53</v>
      </c>
      <c r="B10">
        <v>0.29890000000000005</v>
      </c>
      <c r="C10">
        <v>10</v>
      </c>
      <c r="E10">
        <v>0.40500000000000003</v>
      </c>
      <c r="F10">
        <v>0.1061</v>
      </c>
      <c r="G10">
        <f>E10-F10</f>
        <v>0.29890000000000005</v>
      </c>
    </row>
    <row r="14" spans="1:12" x14ac:dyDescent="0.25">
      <c r="D14" t="s">
        <v>89</v>
      </c>
    </row>
    <row r="16" spans="1:12" x14ac:dyDescent="0.25">
      <c r="A16" t="s">
        <v>85</v>
      </c>
      <c r="B16" t="s">
        <v>86</v>
      </c>
      <c r="C16" t="s">
        <v>60</v>
      </c>
      <c r="D16" t="s">
        <v>61</v>
      </c>
      <c r="E16" t="s">
        <v>62</v>
      </c>
      <c r="F16" t="s">
        <v>63</v>
      </c>
      <c r="G16" t="s">
        <v>64</v>
      </c>
      <c r="H16" t="s">
        <v>65</v>
      </c>
      <c r="I16" t="s">
        <v>44</v>
      </c>
      <c r="J16" t="s">
        <v>66</v>
      </c>
    </row>
    <row r="17" spans="2:18" x14ac:dyDescent="0.25">
      <c r="B17" t="s">
        <v>67</v>
      </c>
      <c r="C17" t="s">
        <v>68</v>
      </c>
      <c r="D17">
        <v>0.60940000000000005</v>
      </c>
      <c r="E17">
        <f>(D17*30.389)+0.941</f>
        <v>19.460056600000001</v>
      </c>
      <c r="F17">
        <f>E17/2</f>
        <v>9.7300283000000007</v>
      </c>
      <c r="G17">
        <f>F17/0.65</f>
        <v>14.969274307692308</v>
      </c>
      <c r="H17">
        <f>(G17/175)*100</f>
        <v>8.5538710329670327</v>
      </c>
      <c r="I17">
        <f>AVERAGE(H17:H18)</f>
        <v>7.4171220659340662</v>
      </c>
      <c r="J17">
        <f>STDEV(H17:H18)</f>
        <v>1.6076058061916223</v>
      </c>
    </row>
    <row r="18" spans="2:18" x14ac:dyDescent="0.25">
      <c r="B18" t="s">
        <v>67</v>
      </c>
      <c r="C18" t="s">
        <v>69</v>
      </c>
      <c r="D18">
        <v>0.43919999999999998</v>
      </c>
      <c r="E18">
        <f t="shared" ref="E18:E52" si="0">(D18*30.389)+0.941</f>
        <v>14.287848799999999</v>
      </c>
      <c r="F18">
        <f>E18/2</f>
        <v>7.1439243999999995</v>
      </c>
      <c r="G18">
        <f>F18/0.65</f>
        <v>10.990652923076922</v>
      </c>
      <c r="H18">
        <f t="shared" ref="H18:H52" si="1">(G18/175)*100</f>
        <v>6.2803730989010988</v>
      </c>
    </row>
    <row r="19" spans="2:18" x14ac:dyDescent="0.25">
      <c r="B19" t="s">
        <v>67</v>
      </c>
      <c r="C19" t="s">
        <v>70</v>
      </c>
      <c r="D19">
        <v>0.63680000000000003</v>
      </c>
      <c r="E19">
        <f t="shared" si="0"/>
        <v>20.2927152</v>
      </c>
      <c r="F19">
        <f>E19/2</f>
        <v>10.1463576</v>
      </c>
      <c r="G19">
        <f>F19/0.65</f>
        <v>15.609780923076922</v>
      </c>
      <c r="H19">
        <f t="shared" si="1"/>
        <v>8.9198748131868122</v>
      </c>
      <c r="I19">
        <f>AVERAGE(H19:H20)</f>
        <v>9.1623189230769206</v>
      </c>
      <c r="J19">
        <f>STDEV(H19:H20)</f>
        <v>0.34286774832406564</v>
      </c>
    </row>
    <row r="20" spans="2:18" x14ac:dyDescent="0.25">
      <c r="B20" t="s">
        <v>67</v>
      </c>
      <c r="C20" t="s">
        <v>71</v>
      </c>
      <c r="D20">
        <v>0.67310000000000003</v>
      </c>
      <c r="E20">
        <f t="shared" si="0"/>
        <v>21.395835899999998</v>
      </c>
      <c r="F20">
        <f>E20/2</f>
        <v>10.697917949999999</v>
      </c>
      <c r="G20">
        <f>F20/0.65</f>
        <v>16.458335307692305</v>
      </c>
      <c r="H20">
        <f t="shared" si="1"/>
        <v>9.4047630329670309</v>
      </c>
    </row>
    <row r="21" spans="2:18" x14ac:dyDescent="0.25">
      <c r="B21" t="s">
        <v>67</v>
      </c>
      <c r="C21" t="s">
        <v>72</v>
      </c>
      <c r="D21">
        <v>1.8372999999999999</v>
      </c>
      <c r="E21">
        <f t="shared" si="0"/>
        <v>56.774709700000002</v>
      </c>
      <c r="F21">
        <f>E21*2</f>
        <v>113.5494194</v>
      </c>
      <c r="G21">
        <f>F21/1</f>
        <v>113.5494194</v>
      </c>
      <c r="H21">
        <f t="shared" si="1"/>
        <v>64.885382514285723</v>
      </c>
      <c r="I21">
        <f>AVERAGE(H21:H22)</f>
        <v>69.678161942857145</v>
      </c>
      <c r="J21">
        <f>STDEV(H21:H22)</f>
        <v>6.7780136693484865</v>
      </c>
    </row>
    <row r="22" spans="2:18" x14ac:dyDescent="0.25">
      <c r="B22" t="s">
        <v>67</v>
      </c>
      <c r="C22" t="s">
        <v>73</v>
      </c>
      <c r="D22">
        <v>2.1133000000000002</v>
      </c>
      <c r="E22">
        <f t="shared" si="0"/>
        <v>65.162073700000008</v>
      </c>
      <c r="F22">
        <f>E22*2</f>
        <v>130.32414740000002</v>
      </c>
      <c r="G22">
        <f>F22/1</f>
        <v>130.32414740000002</v>
      </c>
      <c r="H22">
        <f t="shared" si="1"/>
        <v>74.47094137142858</v>
      </c>
      <c r="L22" t="s">
        <v>79</v>
      </c>
      <c r="M22" t="s">
        <v>80</v>
      </c>
      <c r="O22" t="s">
        <v>81</v>
      </c>
      <c r="Q22" t="s">
        <v>82</v>
      </c>
    </row>
    <row r="23" spans="2:18" x14ac:dyDescent="0.25">
      <c r="B23" t="s">
        <v>74</v>
      </c>
      <c r="C23" t="s">
        <v>68</v>
      </c>
      <c r="D23">
        <v>1.0084</v>
      </c>
      <c r="E23">
        <f t="shared" si="0"/>
        <v>31.585267599999998</v>
      </c>
      <c r="F23">
        <f>E23/2</f>
        <v>15.792633799999999</v>
      </c>
      <c r="G23">
        <f>F23/0.65</f>
        <v>24.296359692307689</v>
      </c>
      <c r="H23">
        <f t="shared" si="1"/>
        <v>13.883634109890108</v>
      </c>
      <c r="I23">
        <f>AVERAGE(H23:H24)</f>
        <v>13.928382747252744</v>
      </c>
      <c r="J23">
        <f>STDEV(H23:H24)</f>
        <v>6.3284129855956203E-2</v>
      </c>
      <c r="L23">
        <v>0.5</v>
      </c>
      <c r="M23">
        <v>7.4171220659340662</v>
      </c>
      <c r="N23">
        <v>1.6076058061916223</v>
      </c>
      <c r="O23">
        <v>9.1623189230769206</v>
      </c>
      <c r="P23">
        <v>0.34286774832406564</v>
      </c>
      <c r="Q23">
        <v>69.678161942857145</v>
      </c>
      <c r="R23">
        <v>4.77801366934849</v>
      </c>
    </row>
    <row r="24" spans="2:18" x14ac:dyDescent="0.25">
      <c r="B24" t="s">
        <v>74</v>
      </c>
      <c r="C24" t="s">
        <v>69</v>
      </c>
      <c r="D24">
        <v>1.0150999999999999</v>
      </c>
      <c r="E24">
        <f t="shared" si="0"/>
        <v>31.788873899999995</v>
      </c>
      <c r="F24">
        <f>E24/2</f>
        <v>15.894436949999998</v>
      </c>
      <c r="G24">
        <f>F24/0.65</f>
        <v>24.452979923076917</v>
      </c>
      <c r="H24">
        <f t="shared" si="1"/>
        <v>13.973131384615382</v>
      </c>
      <c r="L24">
        <v>1</v>
      </c>
      <c r="M24">
        <v>13.928382747252744</v>
      </c>
      <c r="N24">
        <v>6.3284129855956203E-2</v>
      </c>
      <c r="O24">
        <v>11.535831868131901</v>
      </c>
      <c r="P24">
        <v>0.1435699662403811</v>
      </c>
      <c r="Q24">
        <v>78.605584428571007</v>
      </c>
      <c r="R24">
        <v>6.5631309896137102</v>
      </c>
    </row>
    <row r="25" spans="2:18" x14ac:dyDescent="0.25">
      <c r="B25" t="s">
        <v>74</v>
      </c>
      <c r="C25" t="s">
        <v>70</v>
      </c>
      <c r="D25">
        <v>0.89990000000000003</v>
      </c>
      <c r="E25">
        <f t="shared" si="0"/>
        <v>28.2880611</v>
      </c>
      <c r="F25">
        <f>E25/2</f>
        <v>14.14403055</v>
      </c>
      <c r="G25">
        <f>F25/0.65</f>
        <v>21.760047</v>
      </c>
      <c r="H25">
        <f t="shared" si="1"/>
        <v>12.43431257142857</v>
      </c>
      <c r="I25">
        <f>AVERAGE(H25:H26)</f>
        <v>12.535831868131869</v>
      </c>
      <c r="J25">
        <f>STDEV(H25:H26)</f>
        <v>0.1435699662403811</v>
      </c>
      <c r="L25">
        <v>2</v>
      </c>
      <c r="M25">
        <v>17.888971098901099</v>
      </c>
      <c r="N25">
        <v>1.313854098949796</v>
      </c>
      <c r="O25">
        <v>12.123075780219779</v>
      </c>
      <c r="P25">
        <v>0.46282423327491129</v>
      </c>
      <c r="Q25">
        <v>87.879943285714305</v>
      </c>
      <c r="R25">
        <v>6.3878178801618004</v>
      </c>
    </row>
    <row r="26" spans="2:18" x14ac:dyDescent="0.25">
      <c r="B26" t="s">
        <v>74</v>
      </c>
      <c r="C26" t="s">
        <v>71</v>
      </c>
      <c r="D26">
        <v>0.91510000000000002</v>
      </c>
      <c r="E26">
        <f t="shared" si="0"/>
        <v>28.749973900000001</v>
      </c>
      <c r="F26">
        <f>E26/2</f>
        <v>14.37498695</v>
      </c>
      <c r="G26">
        <f>F26/0.65</f>
        <v>22.115364538461538</v>
      </c>
      <c r="H26">
        <f t="shared" si="1"/>
        <v>12.637351164835165</v>
      </c>
      <c r="L26">
        <v>4</v>
      </c>
      <c r="M26">
        <v>20.127070857142854</v>
      </c>
      <c r="N26">
        <v>9.2564846654982505E-2</v>
      </c>
      <c r="O26">
        <v>15.679590615384615</v>
      </c>
      <c r="P26">
        <v>1.0909428355765736</v>
      </c>
      <c r="Q26">
        <v>88.7091288571429</v>
      </c>
      <c r="R26">
        <v>5.9646416432894203</v>
      </c>
    </row>
    <row r="27" spans="2:18" x14ac:dyDescent="0.25">
      <c r="B27" t="s">
        <v>74</v>
      </c>
      <c r="C27" t="s">
        <v>72</v>
      </c>
      <c r="D27">
        <v>0.83250000000000002</v>
      </c>
      <c r="E27">
        <f t="shared" si="0"/>
        <v>26.239842499999998</v>
      </c>
      <c r="F27">
        <f>E27*5</f>
        <v>131.19921249999999</v>
      </c>
      <c r="G27">
        <f>F27/1</f>
        <v>131.19921249999999</v>
      </c>
      <c r="H27">
        <f t="shared" si="1"/>
        <v>74.97097857142856</v>
      </c>
      <c r="I27">
        <f>AVERAGE(H27:H28)</f>
        <v>78.48307871428571</v>
      </c>
      <c r="J27">
        <f>STDEV(H27:H28)</f>
        <v>4.9668596544410564</v>
      </c>
      <c r="L27">
        <v>8</v>
      </c>
      <c r="M27">
        <v>19.964975956043954</v>
      </c>
      <c r="N27">
        <v>3.390895913177395</v>
      </c>
      <c r="O27">
        <v>17.241157714285698</v>
      </c>
      <c r="P27">
        <v>3.4230102477311739</v>
      </c>
      <c r="Q27">
        <v>88.828362571428571</v>
      </c>
      <c r="R27">
        <v>3.0820315779102758</v>
      </c>
    </row>
    <row r="28" spans="2:18" x14ac:dyDescent="0.25">
      <c r="B28" t="s">
        <v>74</v>
      </c>
      <c r="C28" t="s">
        <v>73</v>
      </c>
      <c r="D28">
        <v>0.91339999999999999</v>
      </c>
      <c r="E28">
        <f t="shared" si="0"/>
        <v>28.698312599999998</v>
      </c>
      <c r="F28">
        <f>E28*5</f>
        <v>143.49156299999999</v>
      </c>
      <c r="G28">
        <f>F28/1</f>
        <v>143.49156299999999</v>
      </c>
      <c r="H28">
        <f t="shared" si="1"/>
        <v>81.995178857142847</v>
      </c>
      <c r="L28">
        <v>24</v>
      </c>
      <c r="M28">
        <v>25.256001406593406</v>
      </c>
      <c r="N28">
        <v>6.3473037706273638</v>
      </c>
      <c r="O28">
        <v>20.5729305934066</v>
      </c>
      <c r="P28">
        <v>1.2033430065147677</v>
      </c>
      <c r="Q28">
        <v>90.415174428571007</v>
      </c>
      <c r="R28">
        <v>4.9707811484246998</v>
      </c>
    </row>
    <row r="29" spans="2:18" x14ac:dyDescent="0.25">
      <c r="B29" t="s">
        <v>75</v>
      </c>
      <c r="C29" t="s">
        <v>68</v>
      </c>
      <c r="D29">
        <v>1.3777999999999999</v>
      </c>
      <c r="E29">
        <f t="shared" si="0"/>
        <v>42.810964200000001</v>
      </c>
      <c r="F29">
        <f>E29/2</f>
        <v>21.4054821</v>
      </c>
      <c r="G29">
        <f>F29/0.65</f>
        <v>32.931510923076921</v>
      </c>
      <c r="H29">
        <f t="shared" si="1"/>
        <v>18.818006241758241</v>
      </c>
      <c r="I29">
        <f>AVERAGE(H29:H30)</f>
        <v>17.888971098901099</v>
      </c>
      <c r="J29">
        <f>STDEV(H29:H30)</f>
        <v>1.313854098949796</v>
      </c>
    </row>
    <row r="30" spans="2:18" x14ac:dyDescent="0.25">
      <c r="B30" t="s">
        <v>75</v>
      </c>
      <c r="C30" t="s">
        <v>69</v>
      </c>
      <c r="D30">
        <v>1.2386999999999999</v>
      </c>
      <c r="E30">
        <f t="shared" si="0"/>
        <v>38.583854299999999</v>
      </c>
      <c r="F30">
        <f>E30/2</f>
        <v>19.291927149999999</v>
      </c>
      <c r="G30">
        <f>F30/0.65</f>
        <v>29.679887923076922</v>
      </c>
      <c r="H30">
        <f t="shared" si="1"/>
        <v>16.959935956043957</v>
      </c>
    </row>
    <row r="31" spans="2:18" x14ac:dyDescent="0.25">
      <c r="B31" t="s">
        <v>75</v>
      </c>
      <c r="C31" t="s">
        <v>70</v>
      </c>
      <c r="D31">
        <v>0.85209999999999997</v>
      </c>
      <c r="E31">
        <f t="shared" si="0"/>
        <v>26.835466899999997</v>
      </c>
      <c r="F31">
        <f>E31/2</f>
        <v>13.417733449999998</v>
      </c>
      <c r="G31">
        <f>F31/0.65</f>
        <v>20.642666846153844</v>
      </c>
      <c r="H31">
        <f t="shared" si="1"/>
        <v>11.795809626373625</v>
      </c>
      <c r="I31">
        <f>AVERAGE(H31:H32)</f>
        <v>12.123075780219779</v>
      </c>
      <c r="J31">
        <f>STDEV(H31:H32)</f>
        <v>0.46282423327491129</v>
      </c>
    </row>
    <row r="32" spans="2:18" x14ac:dyDescent="0.25">
      <c r="B32" t="s">
        <v>75</v>
      </c>
      <c r="C32" t="s">
        <v>71</v>
      </c>
      <c r="D32">
        <v>0.90110000000000001</v>
      </c>
      <c r="E32">
        <f t="shared" si="0"/>
        <v>28.3245279</v>
      </c>
      <c r="F32">
        <f>E32/2</f>
        <v>14.16226395</v>
      </c>
      <c r="G32">
        <f>F32/0.65</f>
        <v>21.788098384615385</v>
      </c>
      <c r="H32">
        <f t="shared" si="1"/>
        <v>12.450341934065934</v>
      </c>
    </row>
    <row r="33" spans="2:10" x14ac:dyDescent="0.25">
      <c r="B33" t="s">
        <v>75</v>
      </c>
      <c r="C33" t="s">
        <v>72</v>
      </c>
      <c r="D33">
        <v>0.92659999999999998</v>
      </c>
      <c r="E33">
        <f t="shared" si="0"/>
        <v>29.099447399999999</v>
      </c>
      <c r="F33">
        <f>E33*5</f>
        <v>145.49723699999998</v>
      </c>
      <c r="G33">
        <f>F33/1</f>
        <v>145.49723699999998</v>
      </c>
      <c r="H33">
        <f t="shared" si="1"/>
        <v>83.141278285714279</v>
      </c>
      <c r="I33">
        <f>AVERAGE(H33:H34)</f>
        <v>87.59109614285714</v>
      </c>
      <c r="J33">
        <f>STDEV(H33:H34)</f>
        <v>6.2929927636614176</v>
      </c>
    </row>
    <row r="34" spans="2:10" x14ac:dyDescent="0.25">
      <c r="B34" t="s">
        <v>75</v>
      </c>
      <c r="C34" t="s">
        <v>73</v>
      </c>
      <c r="D34">
        <v>1.0290999999999999</v>
      </c>
      <c r="E34">
        <f t="shared" si="0"/>
        <v>32.2143199</v>
      </c>
      <c r="F34">
        <f>E34*5</f>
        <v>161.07159949999999</v>
      </c>
      <c r="G34">
        <f>F34/1</f>
        <v>161.07159949999999</v>
      </c>
      <c r="H34">
        <f t="shared" si="1"/>
        <v>92.040914000000001</v>
      </c>
    </row>
    <row r="35" spans="2:10" x14ac:dyDescent="0.25">
      <c r="B35" t="s">
        <v>76</v>
      </c>
      <c r="C35" t="s">
        <v>68</v>
      </c>
      <c r="D35">
        <v>1.4709000000000001</v>
      </c>
      <c r="E35">
        <f t="shared" si="0"/>
        <v>45.640180100000002</v>
      </c>
      <c r="F35">
        <f>E35/2</f>
        <v>22.820090050000001</v>
      </c>
      <c r="G35">
        <f>F35/0.65</f>
        <v>35.107830846153846</v>
      </c>
      <c r="H35">
        <f t="shared" si="1"/>
        <v>20.061617626373625</v>
      </c>
      <c r="I35">
        <f>AVERAGE(H35:H36)</f>
        <v>20.127070857142854</v>
      </c>
      <c r="J35">
        <f>STDEV(H35:H36)</f>
        <v>9.2564846654982505E-2</v>
      </c>
    </row>
    <row r="36" spans="2:10" x14ac:dyDescent="0.25">
      <c r="B36" t="s">
        <v>76</v>
      </c>
      <c r="C36" t="s">
        <v>69</v>
      </c>
      <c r="D36">
        <v>1.4806999999999999</v>
      </c>
      <c r="E36">
        <f t="shared" si="0"/>
        <v>45.937992299999998</v>
      </c>
      <c r="F36">
        <f>E36/2</f>
        <v>22.968996149999999</v>
      </c>
      <c r="G36">
        <f>F36/0.65</f>
        <v>35.336917153846152</v>
      </c>
      <c r="H36">
        <f t="shared" si="1"/>
        <v>20.192524087912087</v>
      </c>
    </row>
    <row r="37" spans="2:10" x14ac:dyDescent="0.25">
      <c r="B37" t="s">
        <v>76</v>
      </c>
      <c r="C37" t="s">
        <v>70</v>
      </c>
      <c r="D37">
        <v>1.2005999999999999</v>
      </c>
      <c r="E37">
        <f t="shared" si="0"/>
        <v>37.426033400000001</v>
      </c>
      <c r="F37">
        <f>E37/2</f>
        <v>18.713016700000001</v>
      </c>
      <c r="G37">
        <f>F37/0.65</f>
        <v>28.789256461538461</v>
      </c>
      <c r="H37">
        <f t="shared" si="1"/>
        <v>16.45100369230769</v>
      </c>
      <c r="I37">
        <f>AVERAGE(H37:H38)</f>
        <v>15.679590615384615</v>
      </c>
      <c r="J37">
        <f>STDEV(H37:H38)</f>
        <v>1.0909428355765736</v>
      </c>
    </row>
    <row r="38" spans="2:10" x14ac:dyDescent="0.25">
      <c r="B38" t="s">
        <v>76</v>
      </c>
      <c r="C38" t="s">
        <v>71</v>
      </c>
      <c r="D38">
        <v>1.0851</v>
      </c>
      <c r="E38">
        <f t="shared" si="0"/>
        <v>33.916103900000003</v>
      </c>
      <c r="F38">
        <f>E38/2</f>
        <v>16.958051950000002</v>
      </c>
      <c r="G38">
        <f>F38/0.65</f>
        <v>26.089310692307695</v>
      </c>
      <c r="H38">
        <f t="shared" si="1"/>
        <v>14.908177538461539</v>
      </c>
    </row>
    <row r="39" spans="2:10" x14ac:dyDescent="0.25">
      <c r="B39" t="s">
        <v>76</v>
      </c>
      <c r="C39" t="s">
        <v>72</v>
      </c>
      <c r="D39">
        <v>0.94189999999999996</v>
      </c>
      <c r="E39">
        <f t="shared" si="0"/>
        <v>29.564399099999996</v>
      </c>
      <c r="F39">
        <f>E39*5</f>
        <v>147.82199549999999</v>
      </c>
      <c r="G39">
        <f>F39/1</f>
        <v>147.82199549999999</v>
      </c>
      <c r="H39">
        <f t="shared" si="1"/>
        <v>84.469711714285708</v>
      </c>
      <c r="I39">
        <f>AVERAGE(H39:H40)</f>
        <v>88.789290999999992</v>
      </c>
      <c r="J39">
        <f>STDEV(H39:H40)</f>
        <v>6.1088076096030361</v>
      </c>
    </row>
    <row r="40" spans="2:10" x14ac:dyDescent="0.25">
      <c r="B40" t="s">
        <v>76</v>
      </c>
      <c r="C40" t="s">
        <v>73</v>
      </c>
      <c r="D40">
        <v>1.0414000000000001</v>
      </c>
      <c r="E40">
        <f t="shared" si="0"/>
        <v>32.588104600000001</v>
      </c>
      <c r="F40">
        <f>E40*5</f>
        <v>162.94052300000001</v>
      </c>
      <c r="G40">
        <f>F40/1</f>
        <v>162.94052300000001</v>
      </c>
      <c r="H40">
        <f t="shared" si="1"/>
        <v>93.108870285714289</v>
      </c>
    </row>
    <row r="41" spans="2:10" x14ac:dyDescent="0.25">
      <c r="B41" t="s">
        <v>77</v>
      </c>
      <c r="C41" t="s">
        <v>68</v>
      </c>
      <c r="D41">
        <v>0.80610000000000004</v>
      </c>
      <c r="E41">
        <f t="shared" si="0"/>
        <v>25.437572899999999</v>
      </c>
      <c r="F41">
        <f>E41*1</f>
        <v>25.437572899999999</v>
      </c>
      <c r="G41">
        <f>F41/0.65</f>
        <v>39.134727538461533</v>
      </c>
      <c r="H41">
        <f t="shared" si="1"/>
        <v>22.362701450549448</v>
      </c>
      <c r="I41">
        <f>AVERAGE(H41:H42)</f>
        <v>19.964975956043954</v>
      </c>
      <c r="J41">
        <f>STDEV(H41:H42)</f>
        <v>3.390895913177395</v>
      </c>
    </row>
    <row r="42" spans="2:10" x14ac:dyDescent="0.25">
      <c r="B42" t="s">
        <v>77</v>
      </c>
      <c r="C42" t="s">
        <v>69</v>
      </c>
      <c r="D42">
        <v>0.62660000000000005</v>
      </c>
      <c r="E42">
        <f t="shared" si="0"/>
        <v>19.982747400000001</v>
      </c>
      <c r="F42">
        <f>E42*1</f>
        <v>19.982747400000001</v>
      </c>
      <c r="G42">
        <f>F42/0.65</f>
        <v>30.742688307692308</v>
      </c>
      <c r="H42">
        <f t="shared" si="1"/>
        <v>17.56725046153846</v>
      </c>
    </row>
    <row r="43" spans="2:10" x14ac:dyDescent="0.25">
      <c r="B43" t="s">
        <v>77</v>
      </c>
      <c r="C43" t="s">
        <v>70</v>
      </c>
      <c r="D43">
        <v>0.68269999999999997</v>
      </c>
      <c r="E43">
        <f t="shared" si="0"/>
        <v>21.687570299999997</v>
      </c>
      <c r="F43">
        <f>E43*1</f>
        <v>21.687570299999997</v>
      </c>
      <c r="G43">
        <f>F43/0.65</f>
        <v>33.365492769230762</v>
      </c>
      <c r="H43">
        <f t="shared" si="1"/>
        <v>19.065995868131864</v>
      </c>
      <c r="I43">
        <f>AVERAGE(H43:H44)</f>
        <v>17.246663208791205</v>
      </c>
      <c r="J43">
        <f>STDEV(H43:H44)</f>
        <v>2.5729249213078917</v>
      </c>
    </row>
    <row r="44" spans="2:10" x14ac:dyDescent="0.25">
      <c r="B44" t="s">
        <v>77</v>
      </c>
      <c r="C44" t="s">
        <v>71</v>
      </c>
      <c r="D44">
        <v>0.54649999999999999</v>
      </c>
      <c r="E44">
        <f t="shared" si="0"/>
        <v>17.548588499999997</v>
      </c>
      <c r="F44">
        <f>E44*1</f>
        <v>17.548588499999997</v>
      </c>
      <c r="G44">
        <f>F44/0.65</f>
        <v>26.997828461538457</v>
      </c>
      <c r="H44">
        <f t="shared" si="1"/>
        <v>15.427330549450547</v>
      </c>
    </row>
    <row r="45" spans="2:10" x14ac:dyDescent="0.25">
      <c r="B45" t="s">
        <v>77</v>
      </c>
      <c r="C45" t="s">
        <v>72</v>
      </c>
      <c r="D45">
        <v>0.96699999999999997</v>
      </c>
      <c r="E45">
        <f t="shared" si="0"/>
        <v>30.327162999999999</v>
      </c>
      <c r="F45">
        <f>E45*5</f>
        <v>151.63581499999998</v>
      </c>
      <c r="G45">
        <f>F45/1</f>
        <v>151.63581499999998</v>
      </c>
      <c r="H45">
        <f t="shared" si="1"/>
        <v>86.649037142857139</v>
      </c>
      <c r="I45">
        <f>AVERAGE(H45:H46)</f>
        <v>88.828362571428571</v>
      </c>
      <c r="J45">
        <f>STDEV(H45:H46)</f>
        <v>3.0820315779102758</v>
      </c>
    </row>
    <row r="46" spans="2:10" x14ac:dyDescent="0.25">
      <c r="B46" t="s">
        <v>77</v>
      </c>
      <c r="C46" t="s">
        <v>73</v>
      </c>
      <c r="D46">
        <v>1.0172000000000001</v>
      </c>
      <c r="E46">
        <f t="shared" si="0"/>
        <v>31.852690800000001</v>
      </c>
      <c r="F46">
        <f>E46*5</f>
        <v>159.263454</v>
      </c>
      <c r="G46">
        <f>F46/1</f>
        <v>159.263454</v>
      </c>
      <c r="H46">
        <f t="shared" si="1"/>
        <v>91.007688000000002</v>
      </c>
    </row>
    <row r="47" spans="2:10" x14ac:dyDescent="0.25">
      <c r="B47" t="s">
        <v>78</v>
      </c>
      <c r="C47" t="s">
        <v>68</v>
      </c>
      <c r="D47">
        <v>1.0824</v>
      </c>
      <c r="E47">
        <f>(D47*30.389)+0.941</f>
        <v>33.834053600000004</v>
      </c>
      <c r="F47">
        <f>E47*1</f>
        <v>33.834053600000004</v>
      </c>
      <c r="G47">
        <f>F47/0.65</f>
        <v>52.052390153846162</v>
      </c>
      <c r="H47">
        <f t="shared" si="1"/>
        <v>29.74422294505495</v>
      </c>
      <c r="I47">
        <f>AVERAGE(H47:H48)</f>
        <v>25.256001406593406</v>
      </c>
      <c r="J47">
        <f>STDEV(H47:H48)</f>
        <v>6.3473037706273638</v>
      </c>
    </row>
    <row r="48" spans="2:10" x14ac:dyDescent="0.25">
      <c r="B48" t="s">
        <v>78</v>
      </c>
      <c r="C48" t="s">
        <v>69</v>
      </c>
      <c r="D48">
        <v>0.74639999999999995</v>
      </c>
      <c r="E48">
        <f t="shared" si="0"/>
        <v>23.623349599999997</v>
      </c>
      <c r="F48">
        <f>E48*1</f>
        <v>23.623349599999997</v>
      </c>
      <c r="G48">
        <f>F48/0.65</f>
        <v>36.343614769230761</v>
      </c>
      <c r="H48">
        <f t="shared" si="1"/>
        <v>20.767779868131864</v>
      </c>
    </row>
    <row r="49" spans="2:10" x14ac:dyDescent="0.25">
      <c r="B49" t="s">
        <v>78</v>
      </c>
      <c r="C49" t="s">
        <v>70</v>
      </c>
      <c r="D49">
        <v>0.82010000000000005</v>
      </c>
      <c r="E49">
        <f t="shared" si="0"/>
        <v>25.8630189</v>
      </c>
      <c r="F49">
        <f>E49*1</f>
        <v>25.8630189</v>
      </c>
      <c r="G49">
        <f>F49/0.65</f>
        <v>39.789259846153847</v>
      </c>
      <c r="H49">
        <f t="shared" si="1"/>
        <v>22.736719912087914</v>
      </c>
      <c r="I49">
        <f>AVERAGE(H49:H50)</f>
        <v>20.274876967032966</v>
      </c>
      <c r="J49">
        <f>STDEV(H49:H50)</f>
        <v>3.481571681329255</v>
      </c>
    </row>
    <row r="50" spans="2:10" x14ac:dyDescent="0.25">
      <c r="B50" t="s">
        <v>78</v>
      </c>
      <c r="C50" t="s">
        <v>71</v>
      </c>
      <c r="D50">
        <v>0.63580000000000003</v>
      </c>
      <c r="E50">
        <f t="shared" si="0"/>
        <v>20.2623262</v>
      </c>
      <c r="F50">
        <f>E50*1</f>
        <v>20.2623262</v>
      </c>
      <c r="G50">
        <f>F50/0.65</f>
        <v>31.172809538461539</v>
      </c>
      <c r="H50">
        <f t="shared" si="1"/>
        <v>17.813034021978023</v>
      </c>
    </row>
    <row r="51" spans="2:10" x14ac:dyDescent="0.25">
      <c r="B51" t="s">
        <v>78</v>
      </c>
      <c r="C51" t="s">
        <v>72</v>
      </c>
      <c r="D51">
        <v>1.0840000000000001</v>
      </c>
      <c r="E51">
        <f t="shared" si="0"/>
        <v>33.882676000000004</v>
      </c>
      <c r="F51">
        <f>E51*5</f>
        <v>169.41338000000002</v>
      </c>
      <c r="G51">
        <f>F51/1</f>
        <v>169.41338000000002</v>
      </c>
      <c r="H51">
        <f t="shared" si="1"/>
        <v>96.807645714285727</v>
      </c>
      <c r="I51">
        <f>AVERAGE(H51:H52)</f>
        <v>90.729845714285716</v>
      </c>
      <c r="J51">
        <f>STDEV(H51:H52)</f>
        <v>8.5953071893912121</v>
      </c>
    </row>
    <row r="52" spans="2:10" x14ac:dyDescent="0.25">
      <c r="B52" t="s">
        <v>78</v>
      </c>
      <c r="C52" t="s">
        <v>73</v>
      </c>
      <c r="D52">
        <v>0.94399999999999995</v>
      </c>
      <c r="E52">
        <f t="shared" si="0"/>
        <v>29.628215999999998</v>
      </c>
      <c r="F52">
        <f>E52*5</f>
        <v>148.14107999999999</v>
      </c>
      <c r="G52">
        <f>F52/1</f>
        <v>148.14107999999999</v>
      </c>
      <c r="H52">
        <f t="shared" si="1"/>
        <v>84.652045714285705</v>
      </c>
    </row>
    <row r="55" spans="2:10" x14ac:dyDescent="0.25">
      <c r="B55" t="s">
        <v>87</v>
      </c>
      <c r="C55">
        <v>1</v>
      </c>
      <c r="D55">
        <v>0.9778</v>
      </c>
      <c r="E55">
        <f>(D55*30.389)+0.941</f>
        <v>30.655364199999998</v>
      </c>
      <c r="F55">
        <f>E55*5</f>
        <v>153.27682099999998</v>
      </c>
      <c r="G55">
        <f>AVERAGE(F55:F56)</f>
        <v>170.66692625000002</v>
      </c>
    </row>
    <row r="56" spans="2:10" x14ac:dyDescent="0.25">
      <c r="C56">
        <v>2</v>
      </c>
      <c r="D56">
        <v>1.2067000000000001</v>
      </c>
      <c r="E56">
        <f>(D56*30.389)+0.941</f>
        <v>37.611406300000006</v>
      </c>
      <c r="F56">
        <f>E56*5</f>
        <v>188.05703150000002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8" workbookViewId="0">
      <selection activeCell="P12" sqref="P12"/>
    </sheetView>
  </sheetViews>
  <sheetFormatPr defaultRowHeight="15" x14ac:dyDescent="0.25"/>
  <sheetData>
    <row r="1" spans="1:14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24</v>
      </c>
      <c r="N1" t="s">
        <v>23</v>
      </c>
    </row>
    <row r="3" spans="1:14" x14ac:dyDescent="0.25">
      <c r="B3" t="s">
        <v>22</v>
      </c>
      <c r="C3" t="s">
        <v>34</v>
      </c>
      <c r="D3" t="s">
        <v>35</v>
      </c>
      <c r="E3" t="s">
        <v>33</v>
      </c>
      <c r="F3" t="s">
        <v>32</v>
      </c>
      <c r="G3" t="s">
        <v>31</v>
      </c>
      <c r="H3" t="s">
        <v>30</v>
      </c>
      <c r="I3" t="s">
        <v>29</v>
      </c>
      <c r="J3" t="s">
        <v>28</v>
      </c>
      <c r="K3" t="s">
        <v>27</v>
      </c>
      <c r="L3" t="s">
        <v>26</v>
      </c>
      <c r="M3" t="s">
        <v>36</v>
      </c>
      <c r="N3" t="s">
        <v>25</v>
      </c>
    </row>
    <row r="5" spans="1:14" x14ac:dyDescent="0.25">
      <c r="A5" t="s">
        <v>10</v>
      </c>
      <c r="B5">
        <v>1</v>
      </c>
      <c r="C5">
        <v>9.4436933999999955</v>
      </c>
      <c r="D5">
        <v>15.576666700000001</v>
      </c>
      <c r="E5">
        <v>21.112624899999993</v>
      </c>
      <c r="F5">
        <v>26.702857199999993</v>
      </c>
      <c r="G5">
        <v>49.687938549999998</v>
      </c>
      <c r="H5">
        <v>0.88081049752844653</v>
      </c>
      <c r="I5">
        <v>1.3288516462856546</v>
      </c>
      <c r="J5">
        <v>1.8253658957990999</v>
      </c>
      <c r="K5">
        <v>2.3546449860287835</v>
      </c>
      <c r="L5" s="1">
        <v>4.8202498128841791</v>
      </c>
      <c r="M5">
        <f>(L5/G5)*100</f>
        <v>9.7010460758673975</v>
      </c>
      <c r="N5">
        <v>6.95</v>
      </c>
    </row>
    <row r="6" spans="1:14" x14ac:dyDescent="0.25">
      <c r="A6" t="s">
        <v>10</v>
      </c>
      <c r="B6">
        <v>2</v>
      </c>
      <c r="C6">
        <v>14.192677150000003</v>
      </c>
      <c r="D6">
        <v>22.632299700000004</v>
      </c>
      <c r="E6">
        <v>26.747090650000001</v>
      </c>
      <c r="F6">
        <v>32.401637700000002</v>
      </c>
      <c r="G6">
        <v>50.8941813</v>
      </c>
      <c r="H6">
        <v>1.3355349344223646</v>
      </c>
      <c r="I6">
        <v>2.2516800663071703</v>
      </c>
      <c r="J6">
        <v>2.6126304550834334</v>
      </c>
      <c r="K6">
        <v>3.0891099720858333</v>
      </c>
      <c r="L6" s="1">
        <v>5.2294860418652931</v>
      </c>
      <c r="M6">
        <f>(L6/G6)*100</f>
        <v>10.275213999493678</v>
      </c>
      <c r="N6">
        <v>6.99</v>
      </c>
    </row>
    <row r="7" spans="1:14" x14ac:dyDescent="0.25">
      <c r="A7" t="s">
        <v>10</v>
      </c>
      <c r="B7">
        <v>3</v>
      </c>
      <c r="C7">
        <v>10.122119650000005</v>
      </c>
      <c r="D7">
        <v>16.390778200000007</v>
      </c>
      <c r="E7">
        <v>20.298513400000004</v>
      </c>
      <c r="F7">
        <v>23.989152200000003</v>
      </c>
      <c r="G7">
        <v>40.611951300000001</v>
      </c>
      <c r="H7">
        <v>0.90382090011548766</v>
      </c>
      <c r="I7">
        <v>1.5908359066640496</v>
      </c>
      <c r="J7">
        <v>1.9506702856619627</v>
      </c>
      <c r="K7">
        <v>2.3905896740344112</v>
      </c>
      <c r="L7" s="1">
        <v>4.7128799865975797</v>
      </c>
      <c r="M7">
        <f>(L7/G7)*100</f>
        <v>11.604662755019062</v>
      </c>
      <c r="N7">
        <v>6.8840000000000003</v>
      </c>
    </row>
    <row r="8" spans="1:14" x14ac:dyDescent="0.25">
      <c r="A8" t="s">
        <v>11</v>
      </c>
      <c r="B8">
        <v>1</v>
      </c>
      <c r="C8">
        <v>9.0366376500000065</v>
      </c>
      <c r="D8">
        <v>15.440981450000002</v>
      </c>
      <c r="E8">
        <v>21.1126249</v>
      </c>
      <c r="F8">
        <v>26.9742277</v>
      </c>
      <c r="G8">
        <v>49.687938549999998</v>
      </c>
      <c r="H8">
        <v>0.51126797439954474</v>
      </c>
      <c r="I8">
        <v>1.005698887912208</v>
      </c>
      <c r="J8">
        <v>1.5771109115940118</v>
      </c>
      <c r="K8">
        <v>2.1334428775324943</v>
      </c>
      <c r="L8" s="1">
        <v>4.583109111733088</v>
      </c>
      <c r="M8">
        <f t="shared" ref="M8:M41" si="0">(L8/G8)*100</f>
        <v>9.2237859840395586</v>
      </c>
      <c r="N8">
        <v>6.93</v>
      </c>
    </row>
    <row r="9" spans="1:14" x14ac:dyDescent="0.25">
      <c r="A9" t="s">
        <v>11</v>
      </c>
      <c r="B9">
        <v>2</v>
      </c>
      <c r="C9">
        <v>10.257804900000004</v>
      </c>
      <c r="D9">
        <v>16.119407700000004</v>
      </c>
      <c r="E9">
        <v>21.248310150000002</v>
      </c>
      <c r="F9">
        <v>26.431486700000001</v>
      </c>
      <c r="G9">
        <v>47.51697455</v>
      </c>
      <c r="H9">
        <v>0.91858097348971135</v>
      </c>
      <c r="I9">
        <v>1.5547286858763174</v>
      </c>
      <c r="J9">
        <v>2.0115377044713112</v>
      </c>
      <c r="K9">
        <v>2.386038993719072</v>
      </c>
      <c r="L9" s="1">
        <v>4.6007336340449614</v>
      </c>
      <c r="M9">
        <f t="shared" si="0"/>
        <v>9.6822949643054681</v>
      </c>
      <c r="N9">
        <v>6.9790000000000001</v>
      </c>
    </row>
    <row r="10" spans="1:14" x14ac:dyDescent="0.25">
      <c r="A10" t="s">
        <v>11</v>
      </c>
      <c r="B10">
        <v>3</v>
      </c>
      <c r="C10">
        <v>12.700139399999999</v>
      </c>
      <c r="D10">
        <v>19.918594699999996</v>
      </c>
      <c r="E10">
        <v>25.590238149999998</v>
      </c>
      <c r="F10">
        <v>31.180470449999998</v>
      </c>
      <c r="G10">
        <v>52.944384550000002</v>
      </c>
      <c r="H10">
        <v>1.1351297877472708</v>
      </c>
      <c r="I10">
        <v>1.9273636373543366</v>
      </c>
      <c r="J10">
        <v>2.4380300463843518</v>
      </c>
      <c r="K10">
        <v>2.9657689837298236</v>
      </c>
      <c r="L10" s="1">
        <v>5.2544289936111319</v>
      </c>
      <c r="M10">
        <f t="shared" si="0"/>
        <v>9.9244311521818069</v>
      </c>
      <c r="N10">
        <v>6.8579999999999997</v>
      </c>
    </row>
    <row r="11" spans="1:14" x14ac:dyDescent="0.25">
      <c r="A11" t="s">
        <v>12</v>
      </c>
      <c r="B11">
        <v>1</v>
      </c>
      <c r="C11">
        <v>10.257804900000004</v>
      </c>
      <c r="D11">
        <v>16.526463450000001</v>
      </c>
      <c r="E11">
        <v>21.519680649999998</v>
      </c>
      <c r="F11">
        <v>26.024401162</v>
      </c>
      <c r="G11">
        <v>43.853531899049997</v>
      </c>
      <c r="H11">
        <v>0.93965449785054322</v>
      </c>
      <c r="I11">
        <v>1.5631762987314226</v>
      </c>
      <c r="J11">
        <v>1.9251709846595699</v>
      </c>
      <c r="K11">
        <v>2.4568407462884356</v>
      </c>
      <c r="L11" s="1">
        <v>4.11028724002795</v>
      </c>
      <c r="M11">
        <f t="shared" si="0"/>
        <v>9.3727621517230428</v>
      </c>
      <c r="N11">
        <v>6.76</v>
      </c>
    </row>
    <row r="12" spans="1:14" x14ac:dyDescent="0.25">
      <c r="A12" t="s">
        <v>12</v>
      </c>
      <c r="B12">
        <v>2</v>
      </c>
      <c r="C12">
        <v>7.1370441499999968</v>
      </c>
      <c r="D12">
        <v>12.455905949999995</v>
      </c>
      <c r="E12">
        <v>17.177752649999992</v>
      </c>
      <c r="F12">
        <v>21.953873449999993</v>
      </c>
      <c r="G12">
        <v>39.375908956455</v>
      </c>
      <c r="H12">
        <v>0.61649544378396059</v>
      </c>
      <c r="I12">
        <v>1.184707263978146</v>
      </c>
      <c r="J12">
        <v>1.6156920569915598</v>
      </c>
      <c r="K12">
        <v>2.0563246065836474</v>
      </c>
      <c r="L12" s="1">
        <v>4.1749345310731023</v>
      </c>
      <c r="M12">
        <f t="shared" si="0"/>
        <v>10.602763572239249</v>
      </c>
      <c r="N12">
        <v>6.984</v>
      </c>
    </row>
    <row r="13" spans="1:14" x14ac:dyDescent="0.25">
      <c r="A13" t="s">
        <v>12</v>
      </c>
      <c r="B13">
        <v>3</v>
      </c>
      <c r="C13">
        <v>12.971509900000006</v>
      </c>
      <c r="D13">
        <v>17.883315950000004</v>
      </c>
      <c r="E13">
        <v>20.976939650000006</v>
      </c>
      <c r="F13">
        <v>25.481689950000003</v>
      </c>
      <c r="G13">
        <v>43.310707464004999</v>
      </c>
      <c r="H13">
        <v>1.1355988175534257</v>
      </c>
      <c r="I13">
        <v>1.6624509222750676</v>
      </c>
      <c r="J13">
        <v>1.9406569338029644</v>
      </c>
      <c r="K13">
        <v>2.4709665915883883</v>
      </c>
      <c r="L13" s="1">
        <v>4.0735663216000004</v>
      </c>
      <c r="M13">
        <f t="shared" si="0"/>
        <v>9.4054485833220145</v>
      </c>
      <c r="N13">
        <v>6.5309999999999997</v>
      </c>
    </row>
    <row r="14" spans="1:14" x14ac:dyDescent="0.25">
      <c r="A14" t="s">
        <v>13</v>
      </c>
      <c r="B14">
        <v>1</v>
      </c>
      <c r="C14">
        <v>9.1723229000000011</v>
      </c>
      <c r="D14">
        <v>16.526463450000001</v>
      </c>
      <c r="E14">
        <v>22.062421650000001</v>
      </c>
      <c r="F14">
        <v>27.5169687</v>
      </c>
      <c r="G14">
        <v>47.924030299999998</v>
      </c>
      <c r="H14">
        <v>0.84205420627700323</v>
      </c>
      <c r="I14">
        <v>1.4079554642051133</v>
      </c>
      <c r="J14">
        <v>1.9034574810690335</v>
      </c>
      <c r="K14">
        <v>2.4161067398744436</v>
      </c>
      <c r="L14" s="1">
        <v>4.5827551452139232</v>
      </c>
      <c r="M14">
        <f t="shared" si="0"/>
        <v>9.5625412064183664</v>
      </c>
      <c r="N14">
        <v>6.91</v>
      </c>
    </row>
    <row r="15" spans="1:14" x14ac:dyDescent="0.25">
      <c r="A15" t="s">
        <v>13</v>
      </c>
      <c r="B15">
        <v>2</v>
      </c>
      <c r="C15">
        <v>6.5943031499999973</v>
      </c>
      <c r="D15">
        <v>13.541387949999994</v>
      </c>
      <c r="E15">
        <v>19.484401899999995</v>
      </c>
      <c r="F15">
        <v>24.938948949999997</v>
      </c>
      <c r="G15">
        <v>45.753066299999993</v>
      </c>
      <c r="H15">
        <v>0.61504564495705749</v>
      </c>
      <c r="I15">
        <v>1.3526930672129982</v>
      </c>
      <c r="J15">
        <v>1.8945590455177437</v>
      </c>
      <c r="K15">
        <v>2.4098170342998433</v>
      </c>
      <c r="L15" s="1">
        <v>4.6386406719615705</v>
      </c>
      <c r="M15">
        <f t="shared" si="0"/>
        <v>10.138425786692183</v>
      </c>
      <c r="N15">
        <v>6.96</v>
      </c>
    </row>
    <row r="16" spans="1:14" x14ac:dyDescent="0.25">
      <c r="A16" t="s">
        <v>13</v>
      </c>
      <c r="B16">
        <v>3</v>
      </c>
      <c r="C16">
        <v>10.936231149999999</v>
      </c>
      <c r="D16">
        <v>18.019001199999998</v>
      </c>
      <c r="E16">
        <v>23.147903649999996</v>
      </c>
      <c r="F16">
        <v>27.924024449999997</v>
      </c>
      <c r="G16">
        <v>47.924030299999991</v>
      </c>
      <c r="H16">
        <v>0.94119399523630298</v>
      </c>
      <c r="I16">
        <v>1.7057317093825028</v>
      </c>
      <c r="J16">
        <v>2.0759348864755109</v>
      </c>
      <c r="K16">
        <v>2.6376895525432102</v>
      </c>
      <c r="L16" s="1">
        <v>4.7361690949992958</v>
      </c>
      <c r="M16">
        <f t="shared" si="0"/>
        <v>9.8826602548894904</v>
      </c>
      <c r="N16">
        <v>6.81</v>
      </c>
    </row>
    <row r="17" spans="1:14" x14ac:dyDescent="0.25">
      <c r="A17" t="s">
        <v>14</v>
      </c>
      <c r="B17">
        <v>1</v>
      </c>
      <c r="C17">
        <v>9.4436933999999955</v>
      </c>
      <c r="D17">
        <v>16.119407699999993</v>
      </c>
      <c r="E17">
        <v>20.705569149999992</v>
      </c>
      <c r="F17">
        <v>25.346004699999991</v>
      </c>
      <c r="G17">
        <v>44.260528549999989</v>
      </c>
      <c r="H17">
        <v>0.85043520405385775</v>
      </c>
      <c r="I17">
        <v>1.5701967418750553</v>
      </c>
      <c r="J17">
        <v>1.9528913171159876</v>
      </c>
      <c r="K17">
        <v>2.3287882484758446</v>
      </c>
      <c r="L17" s="1">
        <v>4.2763395577435999</v>
      </c>
      <c r="M17">
        <f t="shared" si="0"/>
        <v>9.6617453470143904</v>
      </c>
      <c r="N17">
        <v>6.91</v>
      </c>
    </row>
    <row r="18" spans="1:14" x14ac:dyDescent="0.25">
      <c r="A18" t="s">
        <v>14</v>
      </c>
      <c r="B18">
        <v>2</v>
      </c>
      <c r="C18">
        <v>8.6295819000000016</v>
      </c>
      <c r="D18">
        <v>14.898240450000001</v>
      </c>
      <c r="E18">
        <v>19.755772399999998</v>
      </c>
      <c r="F18">
        <v>24.803263699999999</v>
      </c>
      <c r="G18">
        <v>43.446417050000001</v>
      </c>
      <c r="H18">
        <v>0.76960534480874054</v>
      </c>
      <c r="I18">
        <v>1.2531232164457662</v>
      </c>
      <c r="J18">
        <v>1.6954843016377581</v>
      </c>
      <c r="K18">
        <v>2.2987319607533618</v>
      </c>
      <c r="L18" s="1">
        <v>4.32490586701139</v>
      </c>
      <c r="M18">
        <f t="shared" si="0"/>
        <v>9.9545743024887479</v>
      </c>
      <c r="N18">
        <v>6.9930000000000003</v>
      </c>
    </row>
    <row r="19" spans="1:14" x14ac:dyDescent="0.25">
      <c r="A19" t="s">
        <v>14</v>
      </c>
      <c r="B19">
        <v>3</v>
      </c>
      <c r="C19">
        <v>9.3080081499999991</v>
      </c>
      <c r="D19">
        <v>16.1194077</v>
      </c>
      <c r="E19">
        <v>20.976939649999998</v>
      </c>
      <c r="F19">
        <v>25.75306045</v>
      </c>
      <c r="G19">
        <v>43.446417049999994</v>
      </c>
      <c r="H19">
        <v>0.80456055198874865</v>
      </c>
      <c r="I19">
        <v>1.5399998738103999</v>
      </c>
      <c r="J19">
        <v>1.9227097095726344</v>
      </c>
      <c r="K19">
        <v>2.494267371905202</v>
      </c>
      <c r="L19" s="1">
        <v>4.3333732181177398</v>
      </c>
      <c r="M19">
        <f t="shared" si="0"/>
        <v>9.9740634840629276</v>
      </c>
      <c r="N19">
        <v>6.843</v>
      </c>
    </row>
    <row r="20" spans="1:14" x14ac:dyDescent="0.25">
      <c r="A20" t="s">
        <v>15</v>
      </c>
      <c r="B20">
        <v>1</v>
      </c>
      <c r="C20">
        <v>3.0664866499999999</v>
      </c>
      <c r="D20">
        <v>10.556312449999997</v>
      </c>
      <c r="E20">
        <v>14.599732899999994</v>
      </c>
      <c r="F20">
        <v>18.426056949999992</v>
      </c>
      <c r="G20">
        <v>36.255098799999992</v>
      </c>
      <c r="H20">
        <v>0.28913748576344561</v>
      </c>
      <c r="I20">
        <v>1.0866600213099862</v>
      </c>
      <c r="J20">
        <v>1.3854810009557319</v>
      </c>
      <c r="K20">
        <v>1.6999188826019671</v>
      </c>
      <c r="L20" s="1">
        <v>3.845907208791</v>
      </c>
      <c r="M20">
        <f t="shared" si="0"/>
        <v>10.607907125027612</v>
      </c>
      <c r="N20">
        <v>6.85</v>
      </c>
    </row>
    <row r="21" spans="1:14" x14ac:dyDescent="0.25">
      <c r="A21" t="s">
        <v>15</v>
      </c>
      <c r="B21">
        <v>2</v>
      </c>
      <c r="C21">
        <v>7.9511556500000049</v>
      </c>
      <c r="D21">
        <v>14.35549945</v>
      </c>
      <c r="E21">
        <v>18.941660899999999</v>
      </c>
      <c r="F21">
        <v>23.039355449999999</v>
      </c>
      <c r="G21">
        <v>39.511544799999996</v>
      </c>
      <c r="H21">
        <v>0.7174878652060841</v>
      </c>
      <c r="I21">
        <v>1.2076657454452699</v>
      </c>
      <c r="J21">
        <v>1.6163841470158571</v>
      </c>
      <c r="K21">
        <v>1.9954591680466562</v>
      </c>
      <c r="L21" s="1">
        <v>3.7596583140442998</v>
      </c>
      <c r="M21">
        <f t="shared" si="0"/>
        <v>9.5153412327333253</v>
      </c>
      <c r="N21">
        <v>6.9560000000000004</v>
      </c>
    </row>
    <row r="22" spans="1:14" x14ac:dyDescent="0.25">
      <c r="A22" t="s">
        <v>15</v>
      </c>
      <c r="B22">
        <v>3</v>
      </c>
      <c r="C22">
        <v>8.4938966500000053</v>
      </c>
      <c r="D22">
        <v>14.084128950000004</v>
      </c>
      <c r="E22">
        <v>17.991864150000001</v>
      </c>
      <c r="F22">
        <v>21.68250295</v>
      </c>
      <c r="G22">
        <v>38.019007049999999</v>
      </c>
      <c r="H22">
        <v>0.72152745325331857</v>
      </c>
      <c r="I22">
        <v>1.3047030588954494</v>
      </c>
      <c r="J22">
        <v>1.651193122491839</v>
      </c>
      <c r="K22">
        <v>2.0808579927890971</v>
      </c>
      <c r="L22" s="1">
        <v>3.6544918597932492</v>
      </c>
      <c r="M22">
        <f t="shared" si="0"/>
        <v>9.6122759202709087</v>
      </c>
      <c r="N22">
        <v>6.7910000000000004</v>
      </c>
    </row>
    <row r="23" spans="1:14" x14ac:dyDescent="0.25">
      <c r="L23" s="1"/>
    </row>
    <row r="24" spans="1:14" x14ac:dyDescent="0.25">
      <c r="A24" t="s">
        <v>16</v>
      </c>
      <c r="B24">
        <v>1</v>
      </c>
      <c r="C24">
        <v>30.20353665</v>
      </c>
      <c r="D24">
        <v>51.940313700000004</v>
      </c>
      <c r="E24">
        <v>77.01494790000001</v>
      </c>
      <c r="F24">
        <v>98.75172495000001</v>
      </c>
      <c r="G24">
        <v>156.33654505000001</v>
      </c>
      <c r="H24">
        <v>2.0844923918220908</v>
      </c>
      <c r="I24">
        <v>3.8840018254013473</v>
      </c>
      <c r="J24">
        <v>6.2223407404838476</v>
      </c>
      <c r="K24">
        <v>8.4569336195387752</v>
      </c>
      <c r="L24" s="1">
        <v>16.794273243467</v>
      </c>
      <c r="M24">
        <f t="shared" si="0"/>
        <v>10.742384794352342</v>
      </c>
      <c r="N24">
        <v>6.6630000000000003</v>
      </c>
    </row>
    <row r="25" spans="1:14" x14ac:dyDescent="0.25">
      <c r="A25" t="s">
        <v>16</v>
      </c>
      <c r="B25">
        <v>2</v>
      </c>
      <c r="C25">
        <v>28.846684150000005</v>
      </c>
      <c r="D25">
        <v>50.04072020000001</v>
      </c>
      <c r="E25">
        <v>74.708298650000003</v>
      </c>
      <c r="F25">
        <v>96.445075700000004</v>
      </c>
      <c r="G25">
        <v>156.20085979999999</v>
      </c>
      <c r="H25">
        <v>2.1186387327655782</v>
      </c>
      <c r="I25">
        <v>3.8534396633214336</v>
      </c>
      <c r="J25">
        <v>6.2048679329457652</v>
      </c>
      <c r="K25">
        <v>8.0300156474105684</v>
      </c>
      <c r="L25" s="1">
        <v>16.7399765900883</v>
      </c>
      <c r="M25">
        <f t="shared" si="0"/>
        <v>10.716955471002024</v>
      </c>
      <c r="N25">
        <v>6.6769999999999996</v>
      </c>
    </row>
    <row r="26" spans="1:14" x14ac:dyDescent="0.25">
      <c r="A26" t="s">
        <v>16</v>
      </c>
      <c r="B26">
        <v>3</v>
      </c>
      <c r="C26">
        <v>28.575313649999998</v>
      </c>
      <c r="D26">
        <v>50.719146449999997</v>
      </c>
      <c r="E26">
        <v>75.251039649999996</v>
      </c>
      <c r="F26">
        <v>97.530557700000003</v>
      </c>
      <c r="G26">
        <v>158.77887955</v>
      </c>
      <c r="H26">
        <v>1.6935318675481286</v>
      </c>
      <c r="I26">
        <v>3.6284538559628374</v>
      </c>
      <c r="J26">
        <v>6.0536896099809407</v>
      </c>
      <c r="K26">
        <v>8.3905537047671164</v>
      </c>
      <c r="L26" s="1">
        <v>16.869346799404699</v>
      </c>
      <c r="M26">
        <f t="shared" si="0"/>
        <v>10.624427409498431</v>
      </c>
      <c r="N26">
        <v>6.6449999999999996</v>
      </c>
    </row>
    <row r="27" spans="1:14" x14ac:dyDescent="0.25">
      <c r="A27" t="s">
        <v>17</v>
      </c>
      <c r="B27">
        <v>1</v>
      </c>
      <c r="C27">
        <v>27.354146400000001</v>
      </c>
      <c r="D27">
        <v>50.040720200000003</v>
      </c>
      <c r="E27">
        <v>72.537334649999991</v>
      </c>
      <c r="F27">
        <v>91.831777199999991</v>
      </c>
      <c r="G27">
        <v>145.3460398</v>
      </c>
      <c r="H27">
        <v>2.0114600852425188</v>
      </c>
      <c r="I27">
        <v>3.9551536782306989</v>
      </c>
      <c r="J27">
        <v>6.1072023509298354</v>
      </c>
      <c r="K27">
        <v>8.1447226785303535</v>
      </c>
      <c r="L27" s="1">
        <v>15.623760969569499</v>
      </c>
      <c r="M27">
        <f t="shared" si="0"/>
        <v>10.749354431031081</v>
      </c>
      <c r="N27">
        <v>6.67</v>
      </c>
    </row>
    <row r="28" spans="1:14" x14ac:dyDescent="0.25">
      <c r="A28" t="s">
        <v>17</v>
      </c>
      <c r="B28">
        <v>2</v>
      </c>
      <c r="C28">
        <v>27.082775900000009</v>
      </c>
      <c r="D28">
        <v>49.497979200000003</v>
      </c>
      <c r="E28">
        <v>72.401649399999997</v>
      </c>
      <c r="F28">
        <v>93.188629699999993</v>
      </c>
      <c r="G28">
        <v>156.20085979999999</v>
      </c>
      <c r="H28">
        <v>1.8360842640576467</v>
      </c>
      <c r="I28">
        <v>3.8175930475630411</v>
      </c>
      <c r="J28">
        <v>6.0633551543267235</v>
      </c>
      <c r="K28">
        <v>8.0563085099188942</v>
      </c>
      <c r="L28" s="1">
        <v>15.603494985813487</v>
      </c>
      <c r="M28">
        <f t="shared" si="0"/>
        <v>9.9893784232636396</v>
      </c>
      <c r="N28">
        <v>6.6879999999999997</v>
      </c>
    </row>
    <row r="29" spans="1:14" x14ac:dyDescent="0.25">
      <c r="A29" t="s">
        <v>17</v>
      </c>
      <c r="B29">
        <v>3</v>
      </c>
      <c r="C29">
        <v>26.811405399999998</v>
      </c>
      <c r="D29">
        <v>47.327015199999991</v>
      </c>
      <c r="E29">
        <v>69.687944399999992</v>
      </c>
      <c r="F29">
        <v>91.424721449999993</v>
      </c>
      <c r="G29">
        <v>154.97969254999998</v>
      </c>
      <c r="H29">
        <v>1.8176866261412368</v>
      </c>
      <c r="I29">
        <v>3.5797997247058539</v>
      </c>
      <c r="J29">
        <v>5.8436781989963071</v>
      </c>
      <c r="K29">
        <v>8.106370697283376</v>
      </c>
      <c r="L29" s="1">
        <v>15.807098178321411</v>
      </c>
      <c r="M29">
        <f t="shared" si="0"/>
        <v>10.199464148002281</v>
      </c>
      <c r="N29">
        <v>6.6369999999999996</v>
      </c>
    </row>
    <row r="30" spans="1:14" x14ac:dyDescent="0.25">
      <c r="A30" t="s">
        <v>18</v>
      </c>
      <c r="B30">
        <v>1</v>
      </c>
      <c r="C30">
        <v>20.569883900000001</v>
      </c>
      <c r="D30">
        <v>38.778844449999994</v>
      </c>
      <c r="E30">
        <v>59.240180149999993</v>
      </c>
      <c r="F30">
        <v>77.584825949999995</v>
      </c>
      <c r="G30">
        <v>132.86299679999999</v>
      </c>
      <c r="H30">
        <v>1.3169366644356255</v>
      </c>
      <c r="I30">
        <v>2.8514142503304267</v>
      </c>
      <c r="J30">
        <v>4.7438840663456423</v>
      </c>
      <c r="K30">
        <v>6.7061479798020738</v>
      </c>
      <c r="L30" s="1">
        <v>13.142506191919425</v>
      </c>
      <c r="M30">
        <f t="shared" si="0"/>
        <v>9.8917731109911458</v>
      </c>
      <c r="N30">
        <v>6.66</v>
      </c>
    </row>
    <row r="31" spans="1:14" x14ac:dyDescent="0.25">
      <c r="A31" t="s">
        <v>18</v>
      </c>
      <c r="B31">
        <v>2</v>
      </c>
      <c r="C31">
        <v>21.383995400000011</v>
      </c>
      <c r="D31">
        <v>39.864326450000007</v>
      </c>
      <c r="E31">
        <v>60.732717900000004</v>
      </c>
      <c r="F31">
        <v>79.755789950000008</v>
      </c>
      <c r="G31">
        <v>137.74766579999999</v>
      </c>
      <c r="H31">
        <v>2.271137233362623</v>
      </c>
      <c r="I31">
        <v>3.9110841575337623</v>
      </c>
      <c r="J31">
        <v>5.9725014148482032</v>
      </c>
      <c r="K31">
        <v>7.8085426680666874</v>
      </c>
      <c r="L31" s="1">
        <v>14.6029789451093</v>
      </c>
      <c r="M31">
        <f t="shared" si="0"/>
        <v>10.601253284619579</v>
      </c>
      <c r="N31">
        <v>6.6909999999999998</v>
      </c>
    </row>
    <row r="32" spans="1:14" x14ac:dyDescent="0.25">
      <c r="A32" t="s">
        <v>18</v>
      </c>
      <c r="B32">
        <v>3</v>
      </c>
      <c r="C32">
        <v>20.705569149999995</v>
      </c>
      <c r="D32">
        <v>39.185900199999992</v>
      </c>
      <c r="E32">
        <v>60.054291649999989</v>
      </c>
      <c r="F32">
        <v>79.348734199999981</v>
      </c>
      <c r="G32">
        <v>137.61198055</v>
      </c>
      <c r="H32">
        <v>1.5193278912562997</v>
      </c>
      <c r="I32">
        <v>3.1353885997531235</v>
      </c>
      <c r="J32">
        <v>5.2293548793850828</v>
      </c>
      <c r="K32">
        <v>7.2744613091161838</v>
      </c>
      <c r="L32" s="1">
        <v>14.328751614621979</v>
      </c>
      <c r="M32">
        <f t="shared" si="0"/>
        <v>10.412430340260791</v>
      </c>
      <c r="N32">
        <v>6.6029999999999998</v>
      </c>
    </row>
    <row r="33" spans="1:14" x14ac:dyDescent="0.25">
      <c r="A33" t="s">
        <v>19</v>
      </c>
      <c r="B33">
        <v>1</v>
      </c>
      <c r="C33">
        <v>29.118054650000001</v>
      </c>
      <c r="D33">
        <v>50.583461200000002</v>
      </c>
      <c r="E33">
        <v>73.894187149999993</v>
      </c>
      <c r="F33">
        <v>94.002741199999988</v>
      </c>
      <c r="G33">
        <v>149.14522679999999</v>
      </c>
      <c r="H33">
        <v>2.4983325390110585</v>
      </c>
      <c r="I33">
        <v>4.2163397311998443</v>
      </c>
      <c r="J33">
        <v>6.4427765852843768</v>
      </c>
      <c r="K33">
        <v>8.5219550939855004</v>
      </c>
      <c r="L33" s="1">
        <v>15.077547191507005</v>
      </c>
      <c r="M33">
        <f t="shared" si="0"/>
        <v>10.109305885950757</v>
      </c>
      <c r="N33">
        <v>6.6</v>
      </c>
    </row>
    <row r="34" spans="1:14" x14ac:dyDescent="0.25">
      <c r="A34" t="s">
        <v>19</v>
      </c>
      <c r="B34">
        <v>2</v>
      </c>
      <c r="C34">
        <v>24.504756150000002</v>
      </c>
      <c r="D34">
        <v>46.377218450000001</v>
      </c>
      <c r="E34">
        <v>68.602462400000007</v>
      </c>
      <c r="F34">
        <v>89.253757450000009</v>
      </c>
      <c r="G34">
        <v>156.33654505000004</v>
      </c>
      <c r="H34">
        <v>1.6187121397372293</v>
      </c>
      <c r="I34">
        <v>3.5530017984196194</v>
      </c>
      <c r="J34">
        <v>5.6061081913285449</v>
      </c>
      <c r="K34">
        <v>7.7490783955663201</v>
      </c>
      <c r="L34" s="1">
        <v>15.813334810919594</v>
      </c>
      <c r="M34">
        <f t="shared" si="0"/>
        <v>10.114931736442125</v>
      </c>
      <c r="N34">
        <v>6.6319999999999997</v>
      </c>
    </row>
    <row r="35" spans="1:14" x14ac:dyDescent="0.25">
      <c r="A35" t="s">
        <v>19</v>
      </c>
      <c r="B35">
        <v>3</v>
      </c>
      <c r="C35">
        <v>28.032572649999995</v>
      </c>
      <c r="D35">
        <v>50.447775949999993</v>
      </c>
      <c r="E35">
        <v>74.572613399999994</v>
      </c>
      <c r="F35">
        <v>96.580760949999984</v>
      </c>
      <c r="G35">
        <v>161.49258455</v>
      </c>
      <c r="H35">
        <v>3.0311703929134004</v>
      </c>
      <c r="I35">
        <v>4.934301929932257</v>
      </c>
      <c r="J35">
        <v>7.3643150618693642</v>
      </c>
      <c r="K35">
        <v>9.7251334857060527</v>
      </c>
      <c r="L35" s="1">
        <v>17.500019380634306</v>
      </c>
      <c r="M35">
        <f t="shared" si="0"/>
        <v>10.836422879352764</v>
      </c>
      <c r="N35">
        <v>6.5439999999999996</v>
      </c>
    </row>
    <row r="36" spans="1:14" x14ac:dyDescent="0.25">
      <c r="A36" t="s">
        <v>20</v>
      </c>
      <c r="B36">
        <v>1</v>
      </c>
      <c r="C36">
        <v>21.248310149999998</v>
      </c>
      <c r="D36">
        <v>41.221178949999995</v>
      </c>
      <c r="E36">
        <v>61.139773649999995</v>
      </c>
      <c r="F36">
        <v>79.48441944999999</v>
      </c>
      <c r="G36">
        <v>140.4613708</v>
      </c>
      <c r="H36">
        <v>1.4726373705349169</v>
      </c>
      <c r="I36">
        <v>1.4806158999805383</v>
      </c>
      <c r="J36">
        <v>3.400065046777426</v>
      </c>
      <c r="K36">
        <v>5.3289833131036994</v>
      </c>
      <c r="L36" s="1">
        <v>13.34348033012</v>
      </c>
      <c r="M36">
        <f t="shared" si="0"/>
        <v>9.4997508952973995</v>
      </c>
      <c r="N36">
        <v>6.6</v>
      </c>
    </row>
    <row r="37" spans="1:14" x14ac:dyDescent="0.25">
      <c r="A37" t="s">
        <v>20</v>
      </c>
      <c r="B37">
        <v>2</v>
      </c>
      <c r="C37">
        <v>20.976939650000006</v>
      </c>
      <c r="D37">
        <v>40.407067450000014</v>
      </c>
      <c r="E37">
        <v>59.918606400000016</v>
      </c>
      <c r="F37">
        <v>74.871120950000019</v>
      </c>
      <c r="G37">
        <v>129.87792130000003</v>
      </c>
      <c r="H37">
        <v>1.2935624228545661</v>
      </c>
      <c r="I37">
        <v>3.0123867182258479</v>
      </c>
      <c r="J37">
        <v>4.9075058584344093</v>
      </c>
      <c r="K37">
        <v>6.3457812706154488</v>
      </c>
      <c r="L37" s="1">
        <v>13.02527244728482</v>
      </c>
      <c r="M37">
        <f t="shared" si="0"/>
        <v>10.02885811299539</v>
      </c>
      <c r="N37">
        <v>6.6509999999999998</v>
      </c>
    </row>
    <row r="38" spans="1:14" x14ac:dyDescent="0.25">
      <c r="A38" t="s">
        <v>20</v>
      </c>
      <c r="B38">
        <v>3</v>
      </c>
      <c r="C38">
        <v>20.298513400000004</v>
      </c>
      <c r="D38">
        <v>41.221178950000009</v>
      </c>
      <c r="E38">
        <v>61.953885150000005</v>
      </c>
      <c r="F38">
        <v>80.976957200000001</v>
      </c>
      <c r="G38">
        <v>138.69746254999998</v>
      </c>
      <c r="H38">
        <v>2.109146163746864</v>
      </c>
      <c r="I38">
        <v>2.8091133147819707</v>
      </c>
      <c r="J38">
        <v>4.9015217798194737</v>
      </c>
      <c r="K38">
        <v>6.5868155867193119</v>
      </c>
      <c r="L38" s="1">
        <v>13.289113484070599</v>
      </c>
      <c r="M38">
        <f t="shared" si="0"/>
        <v>9.5813674163504743</v>
      </c>
      <c r="N38">
        <v>6.53</v>
      </c>
    </row>
    <row r="39" spans="1:14" x14ac:dyDescent="0.25">
      <c r="A39" t="s">
        <v>21</v>
      </c>
      <c r="B39">
        <v>1</v>
      </c>
      <c r="C39">
        <v>20.027142900000001</v>
      </c>
      <c r="D39">
        <v>39.050214949999997</v>
      </c>
      <c r="E39">
        <v>60.732717899999997</v>
      </c>
      <c r="F39">
        <v>79.891475200000002</v>
      </c>
      <c r="G39">
        <v>132.18457054999999</v>
      </c>
      <c r="H39">
        <v>1.2524590114792964</v>
      </c>
      <c r="I39">
        <v>2.6123112128505639</v>
      </c>
      <c r="J39">
        <v>4.7043461432410023</v>
      </c>
      <c r="K39">
        <v>6.8788399165751848</v>
      </c>
      <c r="L39" s="1">
        <v>12.875176889473764</v>
      </c>
      <c r="M39">
        <f t="shared" si="0"/>
        <v>9.7403023937681237</v>
      </c>
      <c r="N39">
        <v>6.79</v>
      </c>
    </row>
    <row r="40" spans="1:14" x14ac:dyDescent="0.25">
      <c r="A40" t="s">
        <v>21</v>
      </c>
      <c r="B40">
        <v>2</v>
      </c>
      <c r="C40">
        <v>19.620087149999996</v>
      </c>
      <c r="D40">
        <v>35.386713199999996</v>
      </c>
      <c r="E40">
        <v>49.742212649999999</v>
      </c>
      <c r="F40">
        <v>67.544117449999987</v>
      </c>
      <c r="G40">
        <v>120.92269479999999</v>
      </c>
      <c r="H40">
        <v>1.269832565502903</v>
      </c>
      <c r="I40">
        <v>2.6074887537034979</v>
      </c>
      <c r="J40">
        <v>4.0143761960240356</v>
      </c>
      <c r="K40">
        <v>5.8010737653465387</v>
      </c>
      <c r="L40" s="1">
        <v>12.440705352346599</v>
      </c>
      <c r="M40">
        <f t="shared" si="0"/>
        <v>10.28814762433379</v>
      </c>
      <c r="N40">
        <v>6.681</v>
      </c>
    </row>
    <row r="41" spans="1:14" x14ac:dyDescent="0.25">
      <c r="A41" t="s">
        <v>21</v>
      </c>
      <c r="B41">
        <v>3</v>
      </c>
      <c r="C41">
        <v>20.027142900000001</v>
      </c>
      <c r="D41">
        <v>39.050214949999997</v>
      </c>
      <c r="E41">
        <v>58.833124399999996</v>
      </c>
      <c r="F41">
        <v>77.72051119999999</v>
      </c>
      <c r="G41">
        <v>129.33518029999999</v>
      </c>
      <c r="H41">
        <v>2.1195966896630827</v>
      </c>
      <c r="I41">
        <v>3.4630639017542864</v>
      </c>
      <c r="J41">
        <v>5.3324791494359767</v>
      </c>
      <c r="K41">
        <v>7.238825375217151</v>
      </c>
      <c r="L41" s="1">
        <v>13.040817228230001</v>
      </c>
      <c r="M41">
        <f t="shared" si="0"/>
        <v>10.082962112845953</v>
      </c>
      <c r="N41">
        <v>6.875</v>
      </c>
    </row>
  </sheetData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I20" sqref="I20"/>
    </sheetView>
  </sheetViews>
  <sheetFormatPr defaultRowHeight="15" x14ac:dyDescent="0.25"/>
  <cols>
    <col min="1" max="1" width="12.7109375" customWidth="1"/>
  </cols>
  <sheetData>
    <row r="1" spans="1:7" x14ac:dyDescent="0.25">
      <c r="A1" t="s">
        <v>37</v>
      </c>
      <c r="B1" t="s">
        <v>40</v>
      </c>
      <c r="C1" t="s">
        <v>41</v>
      </c>
      <c r="D1" t="s">
        <v>42</v>
      </c>
      <c r="E1" t="s">
        <v>38</v>
      </c>
      <c r="F1" t="s">
        <v>39</v>
      </c>
      <c r="G1" t="s">
        <v>43</v>
      </c>
    </row>
    <row r="2" spans="1:7" x14ac:dyDescent="0.25">
      <c r="A2" t="s">
        <v>10</v>
      </c>
      <c r="B2">
        <v>1</v>
      </c>
      <c r="C2">
        <v>150.26</v>
      </c>
      <c r="D2">
        <v>1.0906000000000001E-2</v>
      </c>
      <c r="E2">
        <v>158.28</v>
      </c>
      <c r="F2">
        <v>37.452100000000002</v>
      </c>
      <c r="G2">
        <v>11.83</v>
      </c>
    </row>
    <row r="3" spans="1:7" x14ac:dyDescent="0.25">
      <c r="A3" t="s">
        <v>10</v>
      </c>
      <c r="B3">
        <v>2</v>
      </c>
      <c r="C3">
        <v>149.25</v>
      </c>
      <c r="D3">
        <v>1.1096999999999999E-2</v>
      </c>
      <c r="E3">
        <v>159.91</v>
      </c>
      <c r="F3">
        <v>37.768799999999999</v>
      </c>
      <c r="G3">
        <v>11.99</v>
      </c>
    </row>
    <row r="4" spans="1:7" x14ac:dyDescent="0.25">
      <c r="A4" t="s">
        <v>11</v>
      </c>
      <c r="B4">
        <v>1</v>
      </c>
      <c r="C4">
        <v>148.43</v>
      </c>
      <c r="D4">
        <v>1.14E-2</v>
      </c>
      <c r="E4">
        <v>204.41</v>
      </c>
      <c r="F4">
        <v>41.473999999999997</v>
      </c>
      <c r="G4">
        <v>11.6</v>
      </c>
    </row>
    <row r="5" spans="1:7" x14ac:dyDescent="0.25">
      <c r="A5" t="s">
        <v>11</v>
      </c>
      <c r="B5">
        <v>2</v>
      </c>
      <c r="C5">
        <v>162.24</v>
      </c>
      <c r="D5">
        <v>1.18E-2</v>
      </c>
      <c r="E5">
        <v>210.23</v>
      </c>
      <c r="F5">
        <v>43.294699999999999</v>
      </c>
      <c r="G5">
        <v>11.72</v>
      </c>
    </row>
    <row r="6" spans="1:7" x14ac:dyDescent="0.25">
      <c r="A6" t="s">
        <v>12</v>
      </c>
      <c r="B6">
        <v>1</v>
      </c>
      <c r="C6">
        <v>203.66</v>
      </c>
      <c r="D6">
        <v>8.5000000000000006E-3</v>
      </c>
      <c r="E6">
        <v>210.66</v>
      </c>
      <c r="F6">
        <v>36.655999999999999</v>
      </c>
      <c r="G6">
        <v>9.4</v>
      </c>
    </row>
    <row r="7" spans="1:7" x14ac:dyDescent="0.25">
      <c r="A7" t="s">
        <v>12</v>
      </c>
      <c r="B7">
        <v>2</v>
      </c>
      <c r="C7">
        <v>202.99</v>
      </c>
      <c r="D7">
        <v>9.0100000000000006E-3</v>
      </c>
      <c r="E7">
        <v>210.49</v>
      </c>
      <c r="F7">
        <v>37.055799999999998</v>
      </c>
      <c r="G7">
        <v>9.51</v>
      </c>
    </row>
    <row r="8" spans="1:7" x14ac:dyDescent="0.25">
      <c r="A8" t="s">
        <v>13</v>
      </c>
      <c r="B8">
        <v>1</v>
      </c>
      <c r="C8">
        <v>206.53</v>
      </c>
      <c r="D8">
        <v>9.2300000000000004E-3</v>
      </c>
      <c r="E8">
        <v>212.15</v>
      </c>
      <c r="F8">
        <v>37.805999999999997</v>
      </c>
      <c r="G8">
        <v>12.15</v>
      </c>
    </row>
    <row r="9" spans="1:7" x14ac:dyDescent="0.25">
      <c r="A9" t="s">
        <v>13</v>
      </c>
      <c r="B9">
        <v>2</v>
      </c>
      <c r="C9">
        <v>256.13</v>
      </c>
      <c r="D9">
        <v>1.065E-2</v>
      </c>
      <c r="E9">
        <v>262.85000000000002</v>
      </c>
      <c r="F9">
        <v>38.421900000000001</v>
      </c>
      <c r="G9">
        <v>11.85</v>
      </c>
    </row>
    <row r="10" spans="1:7" x14ac:dyDescent="0.25">
      <c r="A10" t="s">
        <v>14</v>
      </c>
      <c r="B10">
        <v>1</v>
      </c>
      <c r="C10">
        <v>200.49</v>
      </c>
      <c r="D10">
        <v>6.9300000000000004E-3</v>
      </c>
      <c r="E10">
        <v>199.47</v>
      </c>
      <c r="F10">
        <v>40.137999999999998</v>
      </c>
      <c r="G10">
        <v>8.8000000000000007</v>
      </c>
    </row>
    <row r="11" spans="1:7" x14ac:dyDescent="0.25">
      <c r="A11" t="s">
        <v>14</v>
      </c>
      <c r="B11">
        <v>2</v>
      </c>
      <c r="C11">
        <v>201.46</v>
      </c>
      <c r="D11">
        <v>9.1500000000000001E-3</v>
      </c>
      <c r="E11">
        <v>202.46</v>
      </c>
      <c r="F11">
        <v>40.967199999999998</v>
      </c>
      <c r="G11">
        <v>9.1999999999999993</v>
      </c>
    </row>
    <row r="12" spans="1:7" x14ac:dyDescent="0.25">
      <c r="A12" t="s">
        <v>15</v>
      </c>
      <c r="B12">
        <v>1</v>
      </c>
      <c r="C12">
        <v>150.33000000000001</v>
      </c>
      <c r="D12">
        <v>1.0540000000000001E-2</v>
      </c>
      <c r="E12">
        <v>154.41</v>
      </c>
      <c r="F12">
        <v>30.251000000000001</v>
      </c>
      <c r="G12">
        <v>9.27</v>
      </c>
    </row>
    <row r="13" spans="1:7" x14ac:dyDescent="0.25">
      <c r="A13" t="s">
        <v>15</v>
      </c>
      <c r="B13">
        <v>2</v>
      </c>
      <c r="C13">
        <v>202.18</v>
      </c>
      <c r="D13">
        <v>7.1390000000000004E-3</v>
      </c>
      <c r="E13">
        <v>208.95</v>
      </c>
      <c r="F13">
        <v>32.025100000000002</v>
      </c>
      <c r="G13">
        <v>8.7899999999999991</v>
      </c>
    </row>
    <row r="15" spans="1:7" x14ac:dyDescent="0.25">
      <c r="A15" t="s">
        <v>37</v>
      </c>
      <c r="B15" t="s">
        <v>40</v>
      </c>
      <c r="C15" t="s">
        <v>41</v>
      </c>
      <c r="D15" t="s">
        <v>42</v>
      </c>
      <c r="E15" t="s">
        <v>38</v>
      </c>
      <c r="F15" t="s">
        <v>39</v>
      </c>
    </row>
    <row r="16" spans="1:7" x14ac:dyDescent="0.25">
      <c r="A16" t="s">
        <v>16</v>
      </c>
      <c r="B16">
        <v>1</v>
      </c>
      <c r="C16">
        <v>189.35</v>
      </c>
      <c r="D16">
        <v>0.17832999999999999</v>
      </c>
      <c r="E16">
        <v>146.27000000000001</v>
      </c>
      <c r="F16">
        <v>104.81</v>
      </c>
      <c r="G16">
        <v>22.2</v>
      </c>
    </row>
    <row r="17" spans="1:7" x14ac:dyDescent="0.25">
      <c r="A17" t="s">
        <v>16</v>
      </c>
      <c r="B17">
        <v>2</v>
      </c>
      <c r="C17">
        <v>189.83</v>
      </c>
      <c r="D17">
        <v>0.17834</v>
      </c>
      <c r="E17">
        <v>147.54</v>
      </c>
      <c r="F17">
        <v>105.97499999999999</v>
      </c>
      <c r="G17">
        <v>21.7</v>
      </c>
    </row>
    <row r="18" spans="1:7" x14ac:dyDescent="0.25">
      <c r="A18" t="s">
        <v>17</v>
      </c>
      <c r="B18">
        <v>1</v>
      </c>
      <c r="C18">
        <v>181.53</v>
      </c>
      <c r="D18">
        <v>0.17005999999999999</v>
      </c>
      <c r="E18">
        <v>142.05000000000001</v>
      </c>
      <c r="F18">
        <v>100.801</v>
      </c>
      <c r="G18">
        <v>21.94</v>
      </c>
    </row>
    <row r="19" spans="1:7" x14ac:dyDescent="0.25">
      <c r="A19" t="s">
        <v>17</v>
      </c>
      <c r="B19">
        <v>2</v>
      </c>
      <c r="C19">
        <v>190.81</v>
      </c>
      <c r="D19">
        <v>0.18364</v>
      </c>
      <c r="E19">
        <v>147.75</v>
      </c>
      <c r="F19">
        <v>106.917</v>
      </c>
      <c r="G19">
        <v>21.5</v>
      </c>
    </row>
    <row r="20" spans="1:7" x14ac:dyDescent="0.25">
      <c r="A20" t="s">
        <v>18</v>
      </c>
      <c r="B20">
        <v>1</v>
      </c>
      <c r="C20">
        <v>173.17</v>
      </c>
      <c r="D20">
        <v>0.16227</v>
      </c>
      <c r="E20">
        <v>140.56</v>
      </c>
      <c r="F20">
        <v>99.768000000000001</v>
      </c>
      <c r="G20">
        <v>16.8</v>
      </c>
    </row>
    <row r="21" spans="1:7" x14ac:dyDescent="0.25">
      <c r="A21" t="s">
        <v>18</v>
      </c>
      <c r="B21">
        <v>2</v>
      </c>
      <c r="C21">
        <v>174.23</v>
      </c>
      <c r="D21">
        <v>0.16328000000000001</v>
      </c>
      <c r="E21">
        <v>141.77000000000001</v>
      </c>
      <c r="F21">
        <v>100.929</v>
      </c>
      <c r="G21">
        <v>16.829999999999998</v>
      </c>
    </row>
    <row r="22" spans="1:7" x14ac:dyDescent="0.25">
      <c r="A22" t="s">
        <v>19</v>
      </c>
      <c r="B22">
        <v>1</v>
      </c>
      <c r="C22">
        <v>186.77</v>
      </c>
      <c r="D22">
        <v>0.17516999999999999</v>
      </c>
      <c r="E22">
        <v>147.07</v>
      </c>
      <c r="F22">
        <v>105.59699999999999</v>
      </c>
      <c r="G22">
        <v>21.9</v>
      </c>
    </row>
    <row r="23" spans="1:7" x14ac:dyDescent="0.25">
      <c r="A23" t="s">
        <v>19</v>
      </c>
      <c r="B23">
        <v>2</v>
      </c>
      <c r="C23">
        <v>189.17</v>
      </c>
      <c r="D23">
        <v>0.17896000000000001</v>
      </c>
      <c r="E23">
        <v>149.65</v>
      </c>
      <c r="F23">
        <v>108.342</v>
      </c>
      <c r="G23">
        <v>21.2</v>
      </c>
    </row>
    <row r="24" spans="1:7" x14ac:dyDescent="0.25">
      <c r="A24" t="s">
        <v>20</v>
      </c>
      <c r="B24">
        <v>1</v>
      </c>
      <c r="C24">
        <v>172.89</v>
      </c>
      <c r="D24">
        <v>0.16270000000000001</v>
      </c>
      <c r="E24">
        <v>140.6</v>
      </c>
      <c r="F24">
        <v>100.07680000000001</v>
      </c>
      <c r="G24">
        <v>16.7</v>
      </c>
    </row>
    <row r="25" spans="1:7" x14ac:dyDescent="0.25">
      <c r="A25" t="s">
        <v>20</v>
      </c>
      <c r="B25">
        <v>2</v>
      </c>
      <c r="C25">
        <v>173.09</v>
      </c>
      <c r="D25">
        <v>0.1628</v>
      </c>
      <c r="E25">
        <v>141.4</v>
      </c>
      <c r="F25">
        <v>100.29</v>
      </c>
      <c r="G25">
        <v>16.05</v>
      </c>
    </row>
    <row r="26" spans="1:7" x14ac:dyDescent="0.25">
      <c r="A26" t="s">
        <v>21</v>
      </c>
      <c r="B26">
        <v>1</v>
      </c>
      <c r="C26">
        <v>193.47499999999999</v>
      </c>
      <c r="D26">
        <v>0.1462</v>
      </c>
      <c r="E26">
        <v>140.25399999999999</v>
      </c>
      <c r="F26">
        <v>92.745000000000005</v>
      </c>
      <c r="G26">
        <v>15.2</v>
      </c>
    </row>
    <row r="27" spans="1:7" x14ac:dyDescent="0.25">
      <c r="A27" t="s">
        <v>21</v>
      </c>
      <c r="B27">
        <v>2</v>
      </c>
      <c r="C27">
        <v>195.0745</v>
      </c>
      <c r="D27">
        <v>0.1489</v>
      </c>
      <c r="E27">
        <v>142.785</v>
      </c>
      <c r="F27">
        <v>93.784999999999997</v>
      </c>
      <c r="G27">
        <v>15.7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MIcroparticle properties</vt:lpstr>
      <vt:lpstr>In vitro release in acetate</vt:lpstr>
      <vt:lpstr>In vitro release in phosphate </vt:lpstr>
      <vt:lpstr>In vitro release in HCl </vt:lpstr>
      <vt:lpstr>Gas and methane production</vt:lpstr>
      <vt:lpstr>Fermentation kinetics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Adejoro [2010]</dc:creator>
  <cp:lastModifiedBy>Adejoro [2010]</cp:lastModifiedBy>
  <dcterms:created xsi:type="dcterms:W3CDTF">2018-07-30T09:17:03Z</dcterms:created>
  <dcterms:modified xsi:type="dcterms:W3CDTF">2017-11-30T14:06:24Z</dcterms:modified>
</cp:coreProperties>
</file>