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atty acids" sheetId="1" r:id="rId1"/>
    <sheet name="Chemical" sheetId="2" r:id="rId2"/>
    <sheet name="Amino acids" sheetId="3" r:id="rId3"/>
    <sheet name="All parametars" sheetId="4" r:id="rId4"/>
    <sheet name="t- test" sheetId="5" r:id="rId5"/>
  </sheets>
  <definedNames/>
  <calcPr fullCalcOnLoad="1"/>
</workbook>
</file>

<file path=xl/sharedStrings.xml><?xml version="1.0" encoding="utf-8"?>
<sst xmlns="http://schemas.openxmlformats.org/spreadsheetml/2006/main" count="115" uniqueCount="70">
  <si>
    <t>18:3n6</t>
  </si>
  <si>
    <t>Wheat control</t>
  </si>
  <si>
    <t>5% carp fish</t>
  </si>
  <si>
    <t>7.50% carp fish</t>
  </si>
  <si>
    <t>10% carp fish</t>
  </si>
  <si>
    <t>5% chickpea flour</t>
  </si>
  <si>
    <t>7.50% chickpea flour</t>
  </si>
  <si>
    <t>10% chickpea flour</t>
  </si>
  <si>
    <t>protein</t>
  </si>
  <si>
    <t>TC</t>
  </si>
  <si>
    <t>Oil</t>
  </si>
  <si>
    <t>Energy</t>
  </si>
  <si>
    <t>18:3n3 (6,9,12)</t>
  </si>
  <si>
    <t>Chickpea</t>
  </si>
  <si>
    <t>Fish</t>
  </si>
  <si>
    <t>Carp fish</t>
  </si>
  <si>
    <t>g/ 100g Protein</t>
  </si>
  <si>
    <t>Aspartic</t>
  </si>
  <si>
    <t>Isoleucine</t>
  </si>
  <si>
    <t>Serine</t>
  </si>
  <si>
    <t>Leucine</t>
  </si>
  <si>
    <t>Glutamic</t>
  </si>
  <si>
    <t>Lysine</t>
  </si>
  <si>
    <t>Proline</t>
  </si>
  <si>
    <t>Glycine</t>
  </si>
  <si>
    <t>Phenyoline</t>
  </si>
  <si>
    <t>Alaine</t>
  </si>
  <si>
    <t>Tyrosine</t>
  </si>
  <si>
    <t>Argine</t>
  </si>
  <si>
    <t>Threoine</t>
  </si>
  <si>
    <t>Histidine</t>
  </si>
  <si>
    <t>Valine</t>
  </si>
  <si>
    <t>Total amounts of non essential amino acids</t>
  </si>
  <si>
    <t>Total amounts of essential amino acids</t>
  </si>
  <si>
    <t>g/ 100g Protein acids</t>
  </si>
  <si>
    <t>Methionine</t>
  </si>
  <si>
    <t>Cys</t>
  </si>
  <si>
    <t>Ash</t>
  </si>
  <si>
    <t>Fiber</t>
  </si>
  <si>
    <t>ash</t>
  </si>
  <si>
    <t>fat</t>
  </si>
  <si>
    <t>Fe</t>
  </si>
  <si>
    <t>ZN</t>
  </si>
  <si>
    <t>PD</t>
  </si>
  <si>
    <t>Wheat</t>
  </si>
  <si>
    <t>18:3n6 (9, 12, 15)</t>
  </si>
  <si>
    <t>Protein</t>
  </si>
  <si>
    <t>Zn</t>
  </si>
  <si>
    <t>Protein digestibility</t>
  </si>
  <si>
    <t>0..873</t>
  </si>
  <si>
    <t>aW</t>
  </si>
  <si>
    <t>Firmness</t>
  </si>
  <si>
    <t>Cohesiveness</t>
  </si>
  <si>
    <t>gumminess</t>
  </si>
  <si>
    <t>chewiness</t>
  </si>
  <si>
    <t>springiness</t>
  </si>
  <si>
    <t>raw materials</t>
  </si>
  <si>
    <t>Carb Fish</t>
  </si>
  <si>
    <t>Textural</t>
  </si>
  <si>
    <t>TBA</t>
  </si>
  <si>
    <t>TPC</t>
  </si>
  <si>
    <t>Coliform</t>
  </si>
  <si>
    <t>Before</t>
  </si>
  <si>
    <t>After</t>
  </si>
  <si>
    <t>1.39x100</t>
  </si>
  <si>
    <t>1.40x100</t>
  </si>
  <si>
    <t>1.41x100</t>
  </si>
  <si>
    <t>1.574x100</t>
  </si>
  <si>
    <t>1.60x100</t>
  </si>
  <si>
    <t>1.626x100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</si>
</sst>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000"/>
    <numFmt numFmtId="181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20" fontId="4" fillId="0" borderId="0" xfId="0" applyNumberFormat="1" applyFont="1" applyFill="1" applyAlignment="1">
      <alignment/>
    </xf>
    <xf numFmtId="46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8" customWidth="1"/>
    <col min="2" max="2" width="21.28125" style="14" customWidth="1"/>
    <col min="3" max="3" width="14.28125" style="14" customWidth="1"/>
    <col min="4" max="4" width="9.140625" style="14" customWidth="1"/>
    <col min="5" max="5" width="9.57421875" style="14" bestFit="1" customWidth="1"/>
    <col min="6" max="8" width="9.140625" style="14" customWidth="1"/>
    <col min="9" max="9" width="10.57421875" style="8" bestFit="1" customWidth="1"/>
    <col min="10" max="16384" width="9.140625" style="14" customWidth="1"/>
  </cols>
  <sheetData>
    <row r="1" spans="2:10" s="8" customFormat="1" ht="12.75">
      <c r="B1" s="8" t="s">
        <v>57</v>
      </c>
      <c r="J1" s="8" t="s">
        <v>13</v>
      </c>
    </row>
    <row r="2" spans="2:12" s="8" customFormat="1" ht="12.75">
      <c r="B2" s="8">
        <v>1</v>
      </c>
      <c r="C2" s="8">
        <v>2</v>
      </c>
      <c r="D2" s="8">
        <v>3</v>
      </c>
      <c r="J2" s="8">
        <v>1</v>
      </c>
      <c r="K2" s="8">
        <v>2</v>
      </c>
      <c r="L2" s="8">
        <v>3</v>
      </c>
    </row>
    <row r="3" spans="1:18" ht="12.75">
      <c r="A3" s="17">
        <v>0.5833333333333334</v>
      </c>
      <c r="B3" s="14">
        <v>1.256</v>
      </c>
      <c r="C3" s="14">
        <v>1.26</v>
      </c>
      <c r="D3" s="14">
        <v>1.26</v>
      </c>
      <c r="G3" s="8"/>
      <c r="I3" s="17">
        <v>0.5833333333333334</v>
      </c>
      <c r="J3" s="14">
        <v>0.32</v>
      </c>
      <c r="K3" s="14">
        <v>0.33</v>
      </c>
      <c r="L3" s="14">
        <v>0.31</v>
      </c>
      <c r="R3" s="15"/>
    </row>
    <row r="4" spans="1:18" ht="12.75">
      <c r="A4" s="17">
        <v>0.5840277777777778</v>
      </c>
      <c r="B4" s="14">
        <v>0.09972</v>
      </c>
      <c r="C4" s="14">
        <v>0.1</v>
      </c>
      <c r="D4" s="14">
        <v>0.1</v>
      </c>
      <c r="G4" s="8"/>
      <c r="I4" s="17">
        <v>0.5840277777777778</v>
      </c>
      <c r="J4" s="14">
        <v>0</v>
      </c>
      <c r="K4" s="14">
        <v>0</v>
      </c>
      <c r="L4" s="14">
        <v>0</v>
      </c>
      <c r="R4" s="15"/>
    </row>
    <row r="5" spans="1:18" ht="12.75">
      <c r="A5" s="17">
        <v>0.625</v>
      </c>
      <c r="B5" s="14">
        <v>0.3</v>
      </c>
      <c r="C5" s="14">
        <v>0.3</v>
      </c>
      <c r="D5" s="14">
        <v>0.3</v>
      </c>
      <c r="G5" s="8"/>
      <c r="I5" s="17">
        <v>0.625</v>
      </c>
      <c r="J5" s="14">
        <v>0</v>
      </c>
      <c r="K5" s="14">
        <v>0</v>
      </c>
      <c r="L5" s="14">
        <v>0</v>
      </c>
      <c r="R5" s="15"/>
    </row>
    <row r="6" spans="1:18" ht="12.75">
      <c r="A6" s="17">
        <v>0.6256944444444444</v>
      </c>
      <c r="B6" s="14">
        <v>0.184</v>
      </c>
      <c r="C6" s="14">
        <v>0.184</v>
      </c>
      <c r="D6" s="14">
        <v>0.19</v>
      </c>
      <c r="G6" s="8"/>
      <c r="I6" s="17">
        <v>0.6256944444444444</v>
      </c>
      <c r="J6" s="14">
        <v>0</v>
      </c>
      <c r="K6" s="14">
        <v>0</v>
      </c>
      <c r="L6" s="14">
        <v>0</v>
      </c>
      <c r="R6" s="15"/>
    </row>
    <row r="7" spans="1:18" ht="12.75">
      <c r="A7" s="17">
        <v>0.6666666666666666</v>
      </c>
      <c r="B7" s="14">
        <v>18.905</v>
      </c>
      <c r="C7" s="14">
        <v>18.91</v>
      </c>
      <c r="D7" s="14">
        <v>19.452</v>
      </c>
      <c r="G7" s="8"/>
      <c r="I7" s="17">
        <v>0.6666666666666666</v>
      </c>
      <c r="J7" s="14">
        <v>11.54</v>
      </c>
      <c r="K7" s="14">
        <v>11.5</v>
      </c>
      <c r="L7" s="14">
        <v>11.58</v>
      </c>
      <c r="R7" s="15"/>
    </row>
    <row r="8" spans="1:18" ht="12.75">
      <c r="A8" s="17">
        <v>0.6673611111111111</v>
      </c>
      <c r="B8" s="14">
        <v>9.23</v>
      </c>
      <c r="C8" s="14">
        <v>9.97</v>
      </c>
      <c r="D8" s="14">
        <v>9.6</v>
      </c>
      <c r="G8" s="8"/>
      <c r="I8" s="17">
        <v>0.6673611111111111</v>
      </c>
      <c r="J8" s="14">
        <v>0.34</v>
      </c>
      <c r="K8" s="14">
        <v>0.35</v>
      </c>
      <c r="L8" s="14">
        <v>0.33</v>
      </c>
      <c r="R8" s="15"/>
    </row>
    <row r="9" spans="1:18" ht="12.75">
      <c r="A9" s="17">
        <v>0.7083333333333334</v>
      </c>
      <c r="B9" s="14">
        <v>0.342</v>
      </c>
      <c r="C9" s="14">
        <v>0.34</v>
      </c>
      <c r="D9" s="14">
        <v>0.34</v>
      </c>
      <c r="E9" s="16"/>
      <c r="G9" s="8"/>
      <c r="I9" s="17">
        <v>0.7083333333333334</v>
      </c>
      <c r="J9" s="14">
        <v>0</v>
      </c>
      <c r="K9" s="14">
        <v>0</v>
      </c>
      <c r="L9" s="14">
        <v>0</v>
      </c>
      <c r="R9" s="15"/>
    </row>
    <row r="10" spans="1:18" ht="12.75">
      <c r="A10" s="17">
        <v>0.7090277777777777</v>
      </c>
      <c r="B10" s="14">
        <v>0.44</v>
      </c>
      <c r="C10" s="14">
        <v>0.43954</v>
      </c>
      <c r="D10" s="14">
        <v>0.44</v>
      </c>
      <c r="G10" s="8"/>
      <c r="I10" s="17">
        <v>0.7090277777777777</v>
      </c>
      <c r="J10" s="14">
        <v>0</v>
      </c>
      <c r="K10" s="14">
        <v>0</v>
      </c>
      <c r="L10" s="14">
        <v>0</v>
      </c>
      <c r="R10" s="15"/>
    </row>
    <row r="11" spans="1:18" ht="12.75">
      <c r="A11" s="17">
        <v>0.75</v>
      </c>
      <c r="B11" s="14">
        <v>4.04232</v>
      </c>
      <c r="C11" s="14">
        <v>4.04</v>
      </c>
      <c r="D11" s="14">
        <v>4.04</v>
      </c>
      <c r="E11" s="15"/>
      <c r="G11" s="8"/>
      <c r="I11" s="17">
        <v>0.75</v>
      </c>
      <c r="J11" s="14">
        <v>4.52</v>
      </c>
      <c r="K11" s="14">
        <v>4.42</v>
      </c>
      <c r="L11" s="14">
        <v>4.62</v>
      </c>
      <c r="R11" s="15"/>
    </row>
    <row r="12" spans="1:18" ht="12.75">
      <c r="A12" s="17">
        <v>0.7506944444444444</v>
      </c>
      <c r="B12" s="14">
        <v>44.39423</v>
      </c>
      <c r="C12" s="14">
        <v>44.39</v>
      </c>
      <c r="D12" s="14">
        <v>44.4</v>
      </c>
      <c r="E12" s="15"/>
      <c r="G12" s="8"/>
      <c r="I12" s="17">
        <v>0.7506944444444444</v>
      </c>
      <c r="J12" s="14">
        <v>27.69</v>
      </c>
      <c r="K12" s="14">
        <v>27.39</v>
      </c>
      <c r="L12" s="14">
        <v>27.99</v>
      </c>
      <c r="R12" s="15"/>
    </row>
    <row r="13" spans="1:18" ht="12.75">
      <c r="A13" s="17">
        <v>0.751388888888889</v>
      </c>
      <c r="B13" s="14">
        <v>9.37</v>
      </c>
      <c r="C13" s="14">
        <v>9.671</v>
      </c>
      <c r="D13" s="14">
        <v>9.521</v>
      </c>
      <c r="E13" s="15"/>
      <c r="G13" s="8"/>
      <c r="I13" s="17">
        <v>0.751388888888889</v>
      </c>
      <c r="J13" s="14">
        <v>46.14</v>
      </c>
      <c r="K13" s="14">
        <v>45.94</v>
      </c>
      <c r="L13" s="14">
        <v>46.34</v>
      </c>
      <c r="R13" s="15"/>
    </row>
    <row r="14" spans="1:18" ht="12.75">
      <c r="A14" s="8" t="s">
        <v>45</v>
      </c>
      <c r="B14" s="14">
        <v>0.252</v>
      </c>
      <c r="C14" s="14">
        <v>0.252</v>
      </c>
      <c r="D14" s="14">
        <v>0.252</v>
      </c>
      <c r="G14" s="8"/>
      <c r="I14" s="8" t="s">
        <v>0</v>
      </c>
      <c r="J14" s="14">
        <v>0</v>
      </c>
      <c r="K14" s="14">
        <v>0</v>
      </c>
      <c r="L14" s="14">
        <v>0</v>
      </c>
      <c r="R14" s="15"/>
    </row>
    <row r="15" spans="1:18" ht="12.75">
      <c r="A15" s="8" t="s">
        <v>12</v>
      </c>
      <c r="B15" s="14">
        <v>0.9</v>
      </c>
      <c r="C15" s="14">
        <v>0.89623</v>
      </c>
      <c r="D15" s="14">
        <v>0.9</v>
      </c>
      <c r="G15" s="8"/>
      <c r="I15" s="8" t="s">
        <v>12</v>
      </c>
      <c r="J15" s="14">
        <v>7.95</v>
      </c>
      <c r="K15" s="14">
        <v>7.8</v>
      </c>
      <c r="L15" s="14">
        <v>8.1</v>
      </c>
      <c r="R15" s="15"/>
    </row>
    <row r="16" spans="1:18" ht="12.75">
      <c r="A16" s="17">
        <v>0.8333333333333334</v>
      </c>
      <c r="B16" s="14">
        <v>0.1405</v>
      </c>
      <c r="C16" s="14">
        <v>0.141</v>
      </c>
      <c r="D16" s="14">
        <v>0.141</v>
      </c>
      <c r="E16" s="16"/>
      <c r="G16" s="8"/>
      <c r="I16" s="17">
        <v>0.8333333333333334</v>
      </c>
      <c r="J16" s="14">
        <v>0.8</v>
      </c>
      <c r="K16" s="14">
        <v>0.82</v>
      </c>
      <c r="L16" s="14">
        <v>0.78</v>
      </c>
      <c r="R16" s="15"/>
    </row>
    <row r="17" spans="1:18" ht="12.75">
      <c r="A17" s="17">
        <v>0.8340277777777777</v>
      </c>
      <c r="B17" s="14">
        <v>2.41133</v>
      </c>
      <c r="C17" s="14">
        <v>2.41</v>
      </c>
      <c r="D17" s="14">
        <v>2.41</v>
      </c>
      <c r="E17" s="15"/>
      <c r="G17" s="8"/>
      <c r="I17" s="17">
        <v>0.8340277777777777</v>
      </c>
      <c r="J17" s="14">
        <v>0.7</v>
      </c>
      <c r="K17" s="14">
        <v>0.71</v>
      </c>
      <c r="L17" s="14">
        <v>0.69</v>
      </c>
      <c r="R17" s="15"/>
    </row>
    <row r="18" spans="1:18" ht="12.75">
      <c r="A18" s="17">
        <v>0.8347222222222223</v>
      </c>
      <c r="B18" s="14">
        <v>1.00314</v>
      </c>
      <c r="C18" s="14">
        <v>1.00314</v>
      </c>
      <c r="D18" s="14">
        <v>1.00314</v>
      </c>
      <c r="E18" s="16"/>
      <c r="G18" s="8"/>
      <c r="I18" s="17">
        <v>0.8347222222222223</v>
      </c>
      <c r="J18" s="14">
        <v>0</v>
      </c>
      <c r="K18" s="14">
        <v>0</v>
      </c>
      <c r="L18" s="14">
        <v>0</v>
      </c>
      <c r="R18" s="15"/>
    </row>
    <row r="19" spans="1:18" ht="12.75">
      <c r="A19" s="17">
        <v>0.8354166666666667</v>
      </c>
      <c r="B19" s="14">
        <v>0.3672</v>
      </c>
      <c r="C19" s="14">
        <v>0.37</v>
      </c>
      <c r="D19" s="14">
        <v>0.37</v>
      </c>
      <c r="G19" s="8"/>
      <c r="I19" s="17">
        <v>0.8354166666666667</v>
      </c>
      <c r="J19" s="14">
        <v>0</v>
      </c>
      <c r="K19" s="14">
        <v>0</v>
      </c>
      <c r="L19" s="14">
        <v>0</v>
      </c>
      <c r="R19" s="15"/>
    </row>
    <row r="20" spans="1:18" ht="12.75">
      <c r="A20" s="17">
        <v>0.8361111111111111</v>
      </c>
      <c r="B20" s="14">
        <v>0.8225</v>
      </c>
      <c r="C20" s="14">
        <v>0.823</v>
      </c>
      <c r="D20" s="14">
        <v>0.9435</v>
      </c>
      <c r="G20" s="8"/>
      <c r="I20" s="17">
        <v>0.8361111111111111</v>
      </c>
      <c r="J20" s="14">
        <v>0</v>
      </c>
      <c r="K20" s="14">
        <v>0</v>
      </c>
      <c r="L20" s="14">
        <v>0</v>
      </c>
      <c r="R20" s="15"/>
    </row>
    <row r="21" spans="1:18" ht="12.75">
      <c r="A21" s="17">
        <v>0.8368055555555555</v>
      </c>
      <c r="B21" s="14">
        <v>0.4372</v>
      </c>
      <c r="C21" s="14">
        <v>0.44</v>
      </c>
      <c r="D21" s="14">
        <v>0.44</v>
      </c>
      <c r="G21" s="8"/>
      <c r="I21" s="17">
        <v>0.8368055555555555</v>
      </c>
      <c r="J21" s="14">
        <v>0</v>
      </c>
      <c r="K21" s="14">
        <v>0</v>
      </c>
      <c r="L21" s="14">
        <v>0</v>
      </c>
      <c r="R21" s="15"/>
    </row>
    <row r="22" spans="1:18" ht="12.75">
      <c r="A22" s="17">
        <v>0.9166666666666666</v>
      </c>
      <c r="B22" s="14">
        <v>0.08402</v>
      </c>
      <c r="C22" s="14">
        <v>0.1</v>
      </c>
      <c r="D22" s="14">
        <v>0.08402</v>
      </c>
      <c r="G22" s="8"/>
      <c r="I22" s="17">
        <v>0.9166666666666666</v>
      </c>
      <c r="J22" s="14">
        <v>0</v>
      </c>
      <c r="K22" s="14">
        <v>0</v>
      </c>
      <c r="L22" s="14">
        <v>0</v>
      </c>
      <c r="R22" s="15"/>
    </row>
    <row r="23" spans="1:18" ht="12.75">
      <c r="A23" s="17">
        <v>0.9180555555555556</v>
      </c>
      <c r="B23" s="14">
        <v>0.12567</v>
      </c>
      <c r="C23" s="14">
        <v>0.13</v>
      </c>
      <c r="D23" s="14">
        <v>0.13</v>
      </c>
      <c r="G23" s="8"/>
      <c r="I23" s="17">
        <v>0.9180555555555556</v>
      </c>
      <c r="J23" s="14">
        <v>0</v>
      </c>
      <c r="K23" s="14">
        <v>0</v>
      </c>
      <c r="L23" s="14">
        <v>0</v>
      </c>
      <c r="R23" s="15"/>
    </row>
    <row r="24" spans="1:18" ht="12.75">
      <c r="A24" s="17">
        <v>0.91875</v>
      </c>
      <c r="B24" s="14">
        <v>0.099</v>
      </c>
      <c r="C24" s="14">
        <v>0.1</v>
      </c>
      <c r="D24" s="14">
        <v>0.1</v>
      </c>
      <c r="G24" s="8"/>
      <c r="I24" s="17">
        <v>0.91875</v>
      </c>
      <c r="J24" s="14">
        <v>0</v>
      </c>
      <c r="K24" s="14">
        <v>0</v>
      </c>
      <c r="L24" s="14">
        <v>0</v>
      </c>
      <c r="R24" s="15"/>
    </row>
    <row r="25" spans="1:18" ht="12.75">
      <c r="A25" s="17">
        <v>0.9194444444444444</v>
      </c>
      <c r="B25" s="14">
        <v>0.243</v>
      </c>
      <c r="C25" s="14">
        <v>0.24</v>
      </c>
      <c r="D25" s="14">
        <v>0.24</v>
      </c>
      <c r="G25" s="8"/>
      <c r="I25" s="17">
        <v>0.9194444444444444</v>
      </c>
      <c r="J25" s="14">
        <v>0</v>
      </c>
      <c r="K25" s="14">
        <v>0</v>
      </c>
      <c r="L25" s="14">
        <v>0</v>
      </c>
      <c r="R25" s="15"/>
    </row>
    <row r="26" spans="1:18" ht="12.75">
      <c r="A26" s="17">
        <v>0.9201388888888888</v>
      </c>
      <c r="B26" s="14">
        <v>0.173</v>
      </c>
      <c r="C26" s="14">
        <v>0.173</v>
      </c>
      <c r="D26" s="14">
        <v>0.173</v>
      </c>
      <c r="G26" s="8"/>
      <c r="I26" s="17">
        <v>0.9201388888888888</v>
      </c>
      <c r="J26" s="14">
        <v>0</v>
      </c>
      <c r="K26" s="14">
        <v>0</v>
      </c>
      <c r="L26" s="14">
        <v>0</v>
      </c>
      <c r="R26" s="15"/>
    </row>
    <row r="27" spans="1:18" ht="12.75">
      <c r="A27" s="17">
        <v>0.9208333333333334</v>
      </c>
      <c r="B27" s="14">
        <v>0.6323</v>
      </c>
      <c r="C27" s="14">
        <v>0.63228</v>
      </c>
      <c r="D27" s="14">
        <v>0.6323</v>
      </c>
      <c r="E27" s="15"/>
      <c r="G27" s="8"/>
      <c r="I27" s="17">
        <v>0.9208333333333334</v>
      </c>
      <c r="J27" s="14">
        <v>0</v>
      </c>
      <c r="K27" s="14">
        <v>0</v>
      </c>
      <c r="L27" s="14">
        <v>0</v>
      </c>
      <c r="R27" s="15"/>
    </row>
    <row r="28" spans="1:18" ht="12.75">
      <c r="A28" s="18">
        <v>1</v>
      </c>
      <c r="B28" s="14">
        <v>0.455</v>
      </c>
      <c r="C28" s="14">
        <v>0.46</v>
      </c>
      <c r="D28" s="14">
        <v>0.46</v>
      </c>
      <c r="I28" s="18">
        <v>1</v>
      </c>
      <c r="J28" s="14">
        <v>0</v>
      </c>
      <c r="K28" s="14">
        <v>0</v>
      </c>
      <c r="L28" s="14">
        <v>0</v>
      </c>
      <c r="R28" s="15"/>
    </row>
    <row r="29" ht="12.75">
      <c r="E29" s="15"/>
    </row>
    <row r="30" spans="1:9" ht="12.75">
      <c r="A30" s="17"/>
      <c r="I30" s="12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7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6" width="9.140625" style="7" customWidth="1"/>
    <col min="7" max="7" width="9.140625" style="10" customWidth="1"/>
    <col min="8" max="11" width="9.140625" style="7" customWidth="1"/>
    <col min="12" max="12" width="9.140625" style="10" customWidth="1"/>
    <col min="13" max="16384" width="9.140625" style="7" customWidth="1"/>
  </cols>
  <sheetData>
    <row r="3" spans="3:12" ht="12.75">
      <c r="C3" s="9" t="s">
        <v>10</v>
      </c>
      <c r="D3" s="9" t="s">
        <v>8</v>
      </c>
      <c r="E3" s="9" t="s">
        <v>37</v>
      </c>
      <c r="F3" s="8" t="s">
        <v>38</v>
      </c>
      <c r="G3" s="12" t="s">
        <v>9</v>
      </c>
      <c r="L3" s="11" t="s">
        <v>11</v>
      </c>
    </row>
    <row r="4" spans="2:12" ht="12.75">
      <c r="B4" s="8" t="s">
        <v>1</v>
      </c>
      <c r="C4" s="7">
        <v>3.601</v>
      </c>
      <c r="D4" s="7">
        <v>11.38</v>
      </c>
      <c r="E4" s="7">
        <v>0.69</v>
      </c>
      <c r="F4" s="7">
        <v>0.37</v>
      </c>
      <c r="G4" s="10">
        <f aca="true" t="shared" si="0" ref="G4:G45">100-(C4+D4+E4)</f>
        <v>84.329</v>
      </c>
      <c r="L4" s="10">
        <f>C4*9+D4*4+G4*4</f>
        <v>415.245</v>
      </c>
    </row>
    <row r="5" spans="2:12" ht="12.75">
      <c r="B5" s="8"/>
      <c r="C5" s="7">
        <v>3.621</v>
      </c>
      <c r="D5" s="7">
        <v>11.39</v>
      </c>
      <c r="E5" s="7">
        <v>0.792</v>
      </c>
      <c r="F5" s="7">
        <v>0.39</v>
      </c>
      <c r="G5" s="10">
        <f t="shared" si="0"/>
        <v>84.197</v>
      </c>
      <c r="L5" s="10">
        <f aca="true" t="shared" si="1" ref="L5:L44">C5*9+D5*4+G5*4</f>
        <v>414.937</v>
      </c>
    </row>
    <row r="6" spans="2:12" ht="12.75">
      <c r="B6" s="8"/>
      <c r="C6" s="7">
        <v>3.641</v>
      </c>
      <c r="D6" s="7">
        <v>11.4</v>
      </c>
      <c r="E6" s="7">
        <v>0.893</v>
      </c>
      <c r="F6" s="7">
        <v>0.4</v>
      </c>
      <c r="G6" s="10">
        <f t="shared" si="0"/>
        <v>84.066</v>
      </c>
      <c r="L6" s="10">
        <f t="shared" si="1"/>
        <v>414.63300000000004</v>
      </c>
    </row>
    <row r="7" ht="12.75">
      <c r="B7" s="8"/>
    </row>
    <row r="8" spans="2:12" ht="12.75">
      <c r="B8" s="8" t="s">
        <v>2</v>
      </c>
      <c r="C8" s="7">
        <v>3.9</v>
      </c>
      <c r="D8" s="7">
        <v>13.27</v>
      </c>
      <c r="E8" s="7">
        <v>0.884</v>
      </c>
      <c r="F8" s="7">
        <v>0.38</v>
      </c>
      <c r="G8" s="10">
        <f t="shared" si="0"/>
        <v>81.946</v>
      </c>
      <c r="L8" s="10">
        <f t="shared" si="1"/>
        <v>415.964</v>
      </c>
    </row>
    <row r="9" spans="2:12" ht="12.75">
      <c r="B9" s="8"/>
      <c r="C9" s="7">
        <v>3.9</v>
      </c>
      <c r="D9" s="7">
        <v>13.35</v>
      </c>
      <c r="E9" s="7">
        <v>0.894</v>
      </c>
      <c r="F9" s="7">
        <v>0.395</v>
      </c>
      <c r="G9" s="10">
        <f t="shared" si="0"/>
        <v>81.856</v>
      </c>
      <c r="L9" s="10">
        <f t="shared" si="1"/>
        <v>415.924</v>
      </c>
    </row>
    <row r="10" spans="2:12" ht="12.75">
      <c r="B10" s="8"/>
      <c r="C10" s="7">
        <v>3.98</v>
      </c>
      <c r="D10" s="7">
        <v>13.43</v>
      </c>
      <c r="E10" s="7">
        <v>0.904</v>
      </c>
      <c r="F10" s="7">
        <v>0.405</v>
      </c>
      <c r="G10" s="10">
        <f t="shared" si="0"/>
        <v>81.686</v>
      </c>
      <c r="L10" s="10">
        <f t="shared" si="1"/>
        <v>416.284</v>
      </c>
    </row>
    <row r="12" spans="2:12" ht="12.75">
      <c r="B12" s="8" t="s">
        <v>3</v>
      </c>
      <c r="C12" s="7">
        <v>4.1</v>
      </c>
      <c r="D12" s="7">
        <v>14.1941</v>
      </c>
      <c r="E12" s="7">
        <v>0.8633</v>
      </c>
      <c r="F12" s="7">
        <v>0.4</v>
      </c>
      <c r="G12" s="10">
        <f t="shared" si="0"/>
        <v>80.8426</v>
      </c>
      <c r="L12" s="10">
        <f t="shared" si="1"/>
        <v>417.0468</v>
      </c>
    </row>
    <row r="13" spans="2:12" ht="12.75">
      <c r="B13" s="8"/>
      <c r="C13" s="7">
        <v>4.1</v>
      </c>
      <c r="D13" s="7">
        <v>14.2941</v>
      </c>
      <c r="E13" s="7">
        <v>0.9</v>
      </c>
      <c r="F13" s="7">
        <v>0.4</v>
      </c>
      <c r="G13" s="10">
        <f t="shared" si="0"/>
        <v>80.7059</v>
      </c>
      <c r="L13" s="10">
        <f t="shared" si="1"/>
        <v>416.9</v>
      </c>
    </row>
    <row r="14" spans="3:12" ht="12.75">
      <c r="C14" s="7">
        <v>4.16</v>
      </c>
      <c r="D14" s="7">
        <v>14.3941</v>
      </c>
      <c r="E14" s="7">
        <v>0.93</v>
      </c>
      <c r="F14" s="7">
        <v>0.41</v>
      </c>
      <c r="G14" s="10">
        <f t="shared" si="0"/>
        <v>80.5159</v>
      </c>
      <c r="L14" s="10">
        <f t="shared" si="1"/>
        <v>417.08000000000004</v>
      </c>
    </row>
    <row r="15" ht="12.75">
      <c r="B15" s="8"/>
    </row>
    <row r="16" spans="2:12" ht="12.75">
      <c r="B16" s="8" t="s">
        <v>4</v>
      </c>
      <c r="C16" s="7">
        <v>4.3</v>
      </c>
      <c r="D16" s="7">
        <v>15.16</v>
      </c>
      <c r="E16" s="7">
        <v>0.91</v>
      </c>
      <c r="F16" s="7">
        <v>0.418</v>
      </c>
      <c r="G16" s="10">
        <f t="shared" si="0"/>
        <v>79.63</v>
      </c>
      <c r="L16" s="10">
        <f t="shared" si="1"/>
        <v>417.86</v>
      </c>
    </row>
    <row r="17" spans="2:12" ht="12.75">
      <c r="B17" s="8"/>
      <c r="C17" s="7">
        <v>4.3</v>
      </c>
      <c r="D17" s="7">
        <v>15.34</v>
      </c>
      <c r="E17" s="7">
        <v>0.93</v>
      </c>
      <c r="F17" s="7">
        <v>0.42</v>
      </c>
      <c r="G17" s="10">
        <f t="shared" si="0"/>
        <v>79.43</v>
      </c>
      <c r="L17" s="10">
        <f t="shared" si="1"/>
        <v>417.78000000000003</v>
      </c>
    </row>
    <row r="18" spans="3:12" ht="12.75">
      <c r="C18" s="7">
        <v>4.34</v>
      </c>
      <c r="D18" s="7">
        <v>15.52</v>
      </c>
      <c r="E18" s="7">
        <v>0.95</v>
      </c>
      <c r="F18" s="7">
        <v>0.422</v>
      </c>
      <c r="G18" s="10">
        <f t="shared" si="0"/>
        <v>79.19</v>
      </c>
      <c r="L18" s="10">
        <f t="shared" si="1"/>
        <v>417.9</v>
      </c>
    </row>
    <row r="19" ht="12.75">
      <c r="B19" s="8"/>
    </row>
    <row r="20" spans="2:12" ht="12.75">
      <c r="B20" s="8" t="s">
        <v>5</v>
      </c>
      <c r="C20" s="7">
        <v>3.44</v>
      </c>
      <c r="D20" s="7">
        <v>11.75</v>
      </c>
      <c r="E20" s="7">
        <v>0.8182</v>
      </c>
      <c r="F20" s="7">
        <v>0.40303</v>
      </c>
      <c r="G20" s="10">
        <f t="shared" si="0"/>
        <v>83.9918</v>
      </c>
      <c r="L20" s="10">
        <f t="shared" si="1"/>
        <v>413.92719999999997</v>
      </c>
    </row>
    <row r="21" spans="2:12" ht="12.75">
      <c r="B21" s="8"/>
      <c r="C21" s="7">
        <v>3.7</v>
      </c>
      <c r="D21" s="7">
        <v>11.8</v>
      </c>
      <c r="E21" s="7">
        <v>0.8282</v>
      </c>
      <c r="F21" s="7">
        <v>0.4425</v>
      </c>
      <c r="G21" s="10">
        <f t="shared" si="0"/>
        <v>83.6718</v>
      </c>
      <c r="L21" s="10">
        <f t="shared" si="1"/>
        <v>415.1872</v>
      </c>
    </row>
    <row r="22" spans="3:12" ht="12.75">
      <c r="C22" s="7">
        <v>4</v>
      </c>
      <c r="D22" s="7">
        <v>11.8</v>
      </c>
      <c r="E22" s="7">
        <v>0.8382</v>
      </c>
      <c r="F22" s="7">
        <v>0.4625</v>
      </c>
      <c r="G22" s="10">
        <f t="shared" si="0"/>
        <v>83.3618</v>
      </c>
      <c r="L22" s="10">
        <f>C22*9+D22*4+G22*4</f>
        <v>416.6472</v>
      </c>
    </row>
    <row r="23" ht="12.75">
      <c r="B23" s="8"/>
    </row>
    <row r="24" spans="2:12" ht="12.75">
      <c r="B24" s="8" t="s">
        <v>6</v>
      </c>
      <c r="C24" s="7">
        <v>3.8</v>
      </c>
      <c r="D24" s="7">
        <v>12.14</v>
      </c>
      <c r="E24" s="7">
        <v>0.86</v>
      </c>
      <c r="F24" s="7">
        <v>0.4</v>
      </c>
      <c r="G24" s="10">
        <f t="shared" si="0"/>
        <v>83.2</v>
      </c>
      <c r="L24" s="10">
        <f t="shared" si="1"/>
        <v>415.56</v>
      </c>
    </row>
    <row r="25" spans="2:12" ht="12.75">
      <c r="B25" s="8"/>
      <c r="C25" s="7">
        <v>3.8</v>
      </c>
      <c r="D25" s="7">
        <v>12.17</v>
      </c>
      <c r="E25" s="7">
        <v>0.87</v>
      </c>
      <c r="F25" s="7">
        <v>0.47</v>
      </c>
      <c r="G25" s="10">
        <f t="shared" si="0"/>
        <v>83.16</v>
      </c>
      <c r="L25" s="10">
        <f t="shared" si="1"/>
        <v>415.52</v>
      </c>
    </row>
    <row r="26" spans="3:12" ht="12.75">
      <c r="C26" s="7">
        <v>3.83</v>
      </c>
      <c r="D26" s="7">
        <v>12.21</v>
      </c>
      <c r="E26" s="7">
        <v>0.88</v>
      </c>
      <c r="F26" s="7">
        <v>0.5</v>
      </c>
      <c r="G26" s="10">
        <f t="shared" si="0"/>
        <v>83.08</v>
      </c>
      <c r="L26" s="10">
        <f t="shared" si="1"/>
        <v>415.63</v>
      </c>
    </row>
    <row r="28" spans="2:12" ht="12.75">
      <c r="B28" s="8" t="s">
        <v>7</v>
      </c>
      <c r="C28" s="7">
        <v>3.75</v>
      </c>
      <c r="D28" s="7">
        <v>12</v>
      </c>
      <c r="E28" s="7">
        <v>0.82</v>
      </c>
      <c r="F28" s="7">
        <v>0.42</v>
      </c>
      <c r="G28" s="10">
        <f t="shared" si="0"/>
        <v>83.43</v>
      </c>
      <c r="L28" s="10">
        <f t="shared" si="1"/>
        <v>415.47</v>
      </c>
    </row>
    <row r="29" spans="3:12" ht="12.75">
      <c r="C29" s="7">
        <v>3.84</v>
      </c>
      <c r="D29" s="7">
        <v>12.3</v>
      </c>
      <c r="E29" s="7">
        <v>0.89</v>
      </c>
      <c r="F29" s="7">
        <v>0.515</v>
      </c>
      <c r="G29" s="10">
        <f t="shared" si="0"/>
        <v>82.97</v>
      </c>
      <c r="L29" s="10">
        <f t="shared" si="1"/>
        <v>415.64</v>
      </c>
    </row>
    <row r="30" spans="3:12" ht="12.75">
      <c r="C30" s="7">
        <v>3.92</v>
      </c>
      <c r="D30" s="7">
        <v>12.6</v>
      </c>
      <c r="E30" s="7">
        <v>0.96</v>
      </c>
      <c r="F30" s="7">
        <v>0.535</v>
      </c>
      <c r="G30" s="10">
        <f t="shared" si="0"/>
        <v>82.52</v>
      </c>
      <c r="L30" s="10">
        <f t="shared" si="1"/>
        <v>415.76</v>
      </c>
    </row>
    <row r="31" ht="12.75">
      <c r="B31" s="8"/>
    </row>
    <row r="32" spans="2:5" ht="12.75">
      <c r="B32" s="8"/>
      <c r="E32" s="8" t="s">
        <v>56</v>
      </c>
    </row>
    <row r="33" spans="2:12" ht="12.75">
      <c r="B33" s="8"/>
      <c r="C33" s="8" t="s">
        <v>40</v>
      </c>
      <c r="D33" s="8" t="s">
        <v>8</v>
      </c>
      <c r="E33" s="8" t="s">
        <v>39</v>
      </c>
      <c r="F33" s="8" t="s">
        <v>38</v>
      </c>
      <c r="G33" s="12" t="s">
        <v>9</v>
      </c>
      <c r="H33" s="8" t="s">
        <v>41</v>
      </c>
      <c r="I33" s="8" t="s">
        <v>42</v>
      </c>
      <c r="J33" s="8" t="s">
        <v>43</v>
      </c>
      <c r="L33" s="10" t="s">
        <v>11</v>
      </c>
    </row>
    <row r="34" spans="2:12" ht="12.75">
      <c r="B34" s="8" t="s">
        <v>14</v>
      </c>
      <c r="C34" s="7">
        <v>14.38</v>
      </c>
      <c r="D34" s="7">
        <v>78.08</v>
      </c>
      <c r="E34" s="7">
        <v>2.9842</v>
      </c>
      <c r="G34" s="10">
        <f t="shared" si="0"/>
        <v>4.555800000000005</v>
      </c>
      <c r="H34" s="7">
        <v>2.042</v>
      </c>
      <c r="I34" s="7">
        <v>3.24</v>
      </c>
      <c r="J34" s="7">
        <v>65.94</v>
      </c>
      <c r="L34" s="10">
        <f t="shared" si="1"/>
        <v>459.96320000000003</v>
      </c>
    </row>
    <row r="35" spans="2:12" ht="12.75">
      <c r="B35" s="8"/>
      <c r="C35" s="7">
        <v>14.385</v>
      </c>
      <c r="D35" s="7">
        <v>79.5</v>
      </c>
      <c r="E35" s="7">
        <v>3.08</v>
      </c>
      <c r="G35" s="10">
        <f t="shared" si="0"/>
        <v>3.0349999999999966</v>
      </c>
      <c r="H35" s="7">
        <v>3.921</v>
      </c>
      <c r="I35" s="7">
        <v>3.2</v>
      </c>
      <c r="J35" s="7">
        <v>65.935</v>
      </c>
      <c r="L35" s="10">
        <f t="shared" si="1"/>
        <v>459.605</v>
      </c>
    </row>
    <row r="36" spans="2:12" ht="12.75">
      <c r="B36" s="8"/>
      <c r="C36" s="7">
        <v>14.39</v>
      </c>
      <c r="D36" s="7">
        <v>80.92</v>
      </c>
      <c r="E36" s="7">
        <v>3.085</v>
      </c>
      <c r="G36" s="10">
        <f t="shared" si="0"/>
        <v>1.605000000000004</v>
      </c>
      <c r="H36" s="7">
        <v>2.982</v>
      </c>
      <c r="I36" s="7">
        <v>3.28</v>
      </c>
      <c r="J36" s="7">
        <v>66</v>
      </c>
      <c r="L36" s="10">
        <f t="shared" si="1"/>
        <v>459.61</v>
      </c>
    </row>
    <row r="37" spans="2:10" ht="12.75">
      <c r="B37" s="8"/>
      <c r="H37" s="10"/>
      <c r="I37" s="10"/>
      <c r="J37" s="10"/>
    </row>
    <row r="38" spans="2:12" ht="12.75">
      <c r="B38" s="8" t="s">
        <v>13</v>
      </c>
      <c r="C38" s="7">
        <v>5.611</v>
      </c>
      <c r="D38" s="7">
        <v>19.13</v>
      </c>
      <c r="E38" s="7">
        <v>2.34</v>
      </c>
      <c r="F38" s="7">
        <v>1.42</v>
      </c>
      <c r="G38" s="10">
        <f t="shared" si="0"/>
        <v>72.919</v>
      </c>
      <c r="H38" s="7">
        <v>6.175</v>
      </c>
      <c r="I38" s="7">
        <v>4.58</v>
      </c>
      <c r="J38" s="7">
        <v>78.23</v>
      </c>
      <c r="L38" s="10">
        <f t="shared" si="1"/>
        <v>418.695</v>
      </c>
    </row>
    <row r="39" spans="2:12" ht="12.75">
      <c r="B39" s="8"/>
      <c r="C39" s="7">
        <v>5.67</v>
      </c>
      <c r="D39" s="7">
        <v>19.8</v>
      </c>
      <c r="E39" s="7">
        <v>2.42</v>
      </c>
      <c r="F39" s="7">
        <v>1.45</v>
      </c>
      <c r="G39" s="10">
        <f t="shared" si="0"/>
        <v>72.11</v>
      </c>
      <c r="H39" s="7">
        <v>5.313</v>
      </c>
      <c r="I39" s="7">
        <v>4.1331</v>
      </c>
      <c r="J39" s="7">
        <v>78.73</v>
      </c>
      <c r="L39" s="10">
        <f t="shared" si="1"/>
        <v>418.67</v>
      </c>
    </row>
    <row r="40" spans="2:12" ht="12.75">
      <c r="B40" s="8"/>
      <c r="C40" s="7">
        <v>5.72</v>
      </c>
      <c r="D40" s="7">
        <v>20.47</v>
      </c>
      <c r="E40" s="7">
        <v>2.5</v>
      </c>
      <c r="F40" s="7">
        <v>1.473</v>
      </c>
      <c r="G40" s="10">
        <f t="shared" si="0"/>
        <v>71.31</v>
      </c>
      <c r="H40" s="7">
        <v>5.744</v>
      </c>
      <c r="I40" s="7">
        <v>3.49</v>
      </c>
      <c r="J40" s="7">
        <v>77.73</v>
      </c>
      <c r="L40" s="10">
        <f t="shared" si="1"/>
        <v>418.6</v>
      </c>
    </row>
    <row r="41" spans="2:10" ht="12.75">
      <c r="B41" s="8"/>
      <c r="H41" s="10"/>
      <c r="I41" s="10"/>
      <c r="J41" s="10"/>
    </row>
    <row r="42" ht="12.75">
      <c r="B42" s="8"/>
    </row>
    <row r="43" spans="2:12" ht="12.75">
      <c r="B43" s="8" t="s">
        <v>44</v>
      </c>
      <c r="C43" s="7">
        <v>1</v>
      </c>
      <c r="D43" s="7">
        <v>11.21</v>
      </c>
      <c r="E43" s="7">
        <v>0.5</v>
      </c>
      <c r="F43" s="7">
        <v>0.4</v>
      </c>
      <c r="G43" s="10">
        <f t="shared" si="0"/>
        <v>87.28999999999999</v>
      </c>
      <c r="H43" s="7">
        <v>3.771</v>
      </c>
      <c r="I43" s="7">
        <v>1.7</v>
      </c>
      <c r="J43" s="7">
        <v>80</v>
      </c>
      <c r="L43" s="10">
        <f t="shared" si="1"/>
        <v>403</v>
      </c>
    </row>
    <row r="44" spans="3:12" ht="12.75">
      <c r="C44" s="7">
        <v>1.09</v>
      </c>
      <c r="D44" s="7">
        <v>11.31</v>
      </c>
      <c r="E44" s="7">
        <v>0.62</v>
      </c>
      <c r="F44" s="7">
        <v>0.4</v>
      </c>
      <c r="G44" s="10">
        <f t="shared" si="0"/>
        <v>86.98</v>
      </c>
      <c r="H44" s="7">
        <v>3.671</v>
      </c>
      <c r="I44" s="7">
        <v>1.72</v>
      </c>
      <c r="J44" s="7">
        <v>80.15</v>
      </c>
      <c r="L44" s="10">
        <f t="shared" si="1"/>
        <v>402.97</v>
      </c>
    </row>
    <row r="45" spans="3:12" ht="12.75">
      <c r="C45" s="7">
        <v>1.26</v>
      </c>
      <c r="D45" s="7">
        <v>11.4</v>
      </c>
      <c r="E45" s="7">
        <v>0.7</v>
      </c>
      <c r="F45" s="7">
        <v>0.44</v>
      </c>
      <c r="G45" s="10">
        <f t="shared" si="0"/>
        <v>86.64</v>
      </c>
      <c r="H45" s="7">
        <v>3.871</v>
      </c>
      <c r="I45" s="7">
        <v>1.68</v>
      </c>
      <c r="J45" s="7">
        <v>79.85</v>
      </c>
      <c r="L45" s="10">
        <f>C45*9+D45*4+G45*4</f>
        <v>403.5</v>
      </c>
    </row>
    <row r="47" ht="12.75">
      <c r="G4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4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9.140625" style="5" customWidth="1"/>
    <col min="2" max="2" width="9.140625" style="8" customWidth="1"/>
    <col min="3" max="3" width="9.140625" style="5" customWidth="1"/>
    <col min="4" max="5" width="9.57421875" style="5" bestFit="1" customWidth="1"/>
    <col min="6" max="14" width="9.140625" style="5" customWidth="1"/>
    <col min="15" max="15" width="14.57421875" style="5" customWidth="1"/>
    <col min="16" max="16384" width="9.140625" style="5" customWidth="1"/>
  </cols>
  <sheetData>
    <row r="1" spans="3:9" ht="12.75">
      <c r="C1" s="4" t="s">
        <v>13</v>
      </c>
      <c r="E1" s="4"/>
      <c r="I1" s="4" t="s">
        <v>15</v>
      </c>
    </row>
    <row r="2" spans="3:12" ht="12.75">
      <c r="C2" s="4" t="s">
        <v>16</v>
      </c>
      <c r="D2" s="4"/>
      <c r="E2" s="4"/>
      <c r="I2" s="8" t="s">
        <v>46</v>
      </c>
      <c r="J2" s="5">
        <v>78.08</v>
      </c>
      <c r="K2" s="5">
        <v>79.5</v>
      </c>
      <c r="L2" s="5">
        <v>80.92</v>
      </c>
    </row>
    <row r="3" spans="2:5" ht="12.75">
      <c r="B3" s="8" t="s">
        <v>46</v>
      </c>
      <c r="C3" s="5">
        <v>19.13</v>
      </c>
      <c r="D3" s="5">
        <v>19.8</v>
      </c>
      <c r="E3" s="5">
        <v>20.47</v>
      </c>
    </row>
    <row r="4" spans="2:14" ht="12.75">
      <c r="B4" s="8" t="s">
        <v>17</v>
      </c>
      <c r="C4" s="5">
        <f>2.09*100/C3</f>
        <v>10.925248301097753</v>
      </c>
      <c r="D4" s="6">
        <f>2.09*100/D3</f>
        <v>10.555555555555555</v>
      </c>
      <c r="E4" s="6">
        <f>2.09*100/E3</f>
        <v>10.210063507572057</v>
      </c>
      <c r="G4" s="6"/>
      <c r="H4" s="6"/>
      <c r="I4" s="8" t="s">
        <v>17</v>
      </c>
      <c r="J4" s="6">
        <f>7.83*100/J2</f>
        <v>10.028176229508198</v>
      </c>
      <c r="K4" s="6">
        <f>7.83*100/K2</f>
        <v>9.849056603773585</v>
      </c>
      <c r="L4" s="6">
        <f>7.83*100/L2</f>
        <v>9.67622343054869</v>
      </c>
      <c r="N4" s="6"/>
    </row>
    <row r="5" spans="2:14" ht="12.75">
      <c r="B5" s="8" t="s">
        <v>19</v>
      </c>
      <c r="C5" s="5">
        <f>0.7*100/C3</f>
        <v>3.6591740721380033</v>
      </c>
      <c r="D5" s="6">
        <f>0.7*100/D3</f>
        <v>3.535353535353535</v>
      </c>
      <c r="E5" s="6">
        <f>0.7*100/E3</f>
        <v>3.419638495359062</v>
      </c>
      <c r="G5" s="6"/>
      <c r="H5" s="6"/>
      <c r="I5" s="8" t="s">
        <v>19</v>
      </c>
      <c r="J5" s="6">
        <f>2.51*100/J2</f>
        <v>3.214651639344262</v>
      </c>
      <c r="K5" s="6">
        <f>2.51*100/K2</f>
        <v>3.1572327044025155</v>
      </c>
      <c r="L5" s="6">
        <f>2.51*100/L2</f>
        <v>3.1018289668808694</v>
      </c>
      <c r="N5" s="6"/>
    </row>
    <row r="6" spans="2:14" ht="12.75">
      <c r="B6" s="8" t="s">
        <v>21</v>
      </c>
      <c r="C6" s="5">
        <f>2.74*100/C3</f>
        <v>14.323052796654471</v>
      </c>
      <c r="D6" s="6">
        <f>2.74*100/D3</f>
        <v>13.838383838383837</v>
      </c>
      <c r="E6" s="6">
        <f>2.74*100/E3</f>
        <v>13.385442110405473</v>
      </c>
      <c r="G6" s="6"/>
      <c r="H6" s="6"/>
      <c r="I6" s="8" t="s">
        <v>21</v>
      </c>
      <c r="J6" s="6">
        <f>10.41*100/J2</f>
        <v>13.332479508196721</v>
      </c>
      <c r="K6" s="6">
        <f>10.41*100/K2</f>
        <v>13.09433962264151</v>
      </c>
      <c r="L6" s="6">
        <f>10.41*100/L2</f>
        <v>12.864557587740979</v>
      </c>
      <c r="N6" s="6"/>
    </row>
    <row r="7" spans="2:14" ht="12.75">
      <c r="B7" s="8" t="s">
        <v>36</v>
      </c>
      <c r="C7" s="5">
        <f>0.55*100/C3</f>
        <v>2.8750653423941457</v>
      </c>
      <c r="D7" s="6">
        <f>0.55*100/D3</f>
        <v>2.777777777777778</v>
      </c>
      <c r="E7" s="6">
        <f>0.55*100/E3</f>
        <v>2.6868588177821207</v>
      </c>
      <c r="I7" s="8" t="s">
        <v>36</v>
      </c>
      <c r="J7" s="6">
        <f>1.35*100/J2</f>
        <v>1.7289959016393444</v>
      </c>
      <c r="K7" s="6">
        <f>1.35*100/K2</f>
        <v>1.6981132075471699</v>
      </c>
      <c r="L7" s="6">
        <f>1.35*100/L2</f>
        <v>1.6683143845773603</v>
      </c>
      <c r="N7" s="6"/>
    </row>
    <row r="8" spans="2:14" ht="12.75">
      <c r="B8" s="8" t="s">
        <v>23</v>
      </c>
      <c r="C8" s="5">
        <f>0.77*100/C3</f>
        <v>4.025091479351803</v>
      </c>
      <c r="D8" s="6">
        <f>0.77*100/D3</f>
        <v>3.888888888888889</v>
      </c>
      <c r="E8" s="6">
        <f>0.77*100/E3</f>
        <v>3.7616023448949685</v>
      </c>
      <c r="G8" s="6"/>
      <c r="H8" s="6"/>
      <c r="I8" s="8" t="s">
        <v>23</v>
      </c>
      <c r="J8" s="6">
        <f>2.73*100/J2</f>
        <v>3.4964139344262297</v>
      </c>
      <c r="K8" s="6">
        <f>2.73*100/K2</f>
        <v>3.4339622641509435</v>
      </c>
      <c r="L8" s="6">
        <f>2.73*100/L2</f>
        <v>3.3737024221453287</v>
      </c>
      <c r="N8" s="6"/>
    </row>
    <row r="9" spans="2:14" ht="12.75">
      <c r="B9" s="8" t="s">
        <v>24</v>
      </c>
      <c r="C9" s="5">
        <f>0.71*100/C3</f>
        <v>3.7114479874542603</v>
      </c>
      <c r="D9" s="6">
        <f>0.71*100/D3</f>
        <v>3.5858585858585856</v>
      </c>
      <c r="E9" s="6">
        <f>0.71*100/E3</f>
        <v>3.4684904738641915</v>
      </c>
      <c r="G9" s="6"/>
      <c r="H9" s="6"/>
      <c r="I9" s="8" t="s">
        <v>24</v>
      </c>
      <c r="J9" s="6">
        <f>3.71*100/J2</f>
        <v>4.751536885245902</v>
      </c>
      <c r="K9" s="6">
        <f>3.71*100/K2</f>
        <v>4.666666666666667</v>
      </c>
      <c r="L9" s="6">
        <f>3.71*100/L2</f>
        <v>4.58477508650519</v>
      </c>
      <c r="N9" s="6"/>
    </row>
    <row r="10" spans="2:14" ht="12.75">
      <c r="B10" s="8" t="s">
        <v>26</v>
      </c>
      <c r="C10" s="5">
        <f>0.77*100/C3</f>
        <v>4.025091479351803</v>
      </c>
      <c r="D10" s="6">
        <f>0.77*100/D3</f>
        <v>3.888888888888889</v>
      </c>
      <c r="E10" s="6">
        <f>0.77*100/E3</f>
        <v>3.7616023448949685</v>
      </c>
      <c r="G10" s="6"/>
      <c r="H10" s="6"/>
      <c r="I10" s="8" t="s">
        <v>26</v>
      </c>
      <c r="J10" s="6">
        <f>4.51*100/J2</f>
        <v>5.776127049180328</v>
      </c>
      <c r="K10" s="6">
        <f>4.51*100/K2</f>
        <v>5.672955974842767</v>
      </c>
      <c r="L10" s="6">
        <f>4.51*100/L2</f>
        <v>5.573405832921404</v>
      </c>
      <c r="N10" s="6"/>
    </row>
    <row r="11" spans="2:22" ht="12.75">
      <c r="B11" s="8" t="s">
        <v>28</v>
      </c>
      <c r="C11" s="5">
        <f>1.52*100/C3</f>
        <v>7.945635128071093</v>
      </c>
      <c r="D11" s="6">
        <f>1.52*100/D3</f>
        <v>7.6767676767676765</v>
      </c>
      <c r="E11" s="6">
        <f>1.52*100/E3</f>
        <v>7.425500732779678</v>
      </c>
      <c r="G11" s="6"/>
      <c r="H11" s="6"/>
      <c r="I11" s="8" t="s">
        <v>28</v>
      </c>
      <c r="J11" s="6">
        <f>4.74*100/J2</f>
        <v>6.070696721311475</v>
      </c>
      <c r="K11" s="6">
        <f>4.74*100/K2</f>
        <v>5.962264150943396</v>
      </c>
      <c r="L11" s="6">
        <f>4.74*100/L2</f>
        <v>5.857637172516065</v>
      </c>
      <c r="N11" s="6"/>
      <c r="V11" s="5">
        <f>U11*100/19.8</f>
        <v>0</v>
      </c>
    </row>
    <row r="12" spans="2:22" ht="12.75">
      <c r="B12" s="8" t="s">
        <v>30</v>
      </c>
      <c r="C12" s="5">
        <f>0.54*100/C3</f>
        <v>2.822791427077888</v>
      </c>
      <c r="D12" s="6">
        <f>0.54*100/D3</f>
        <v>2.727272727272727</v>
      </c>
      <c r="E12" s="6">
        <f>0.54*100/E3</f>
        <v>2.638006839276991</v>
      </c>
      <c r="G12" s="6"/>
      <c r="H12" s="6"/>
      <c r="I12" s="8" t="s">
        <v>30</v>
      </c>
      <c r="J12" s="6">
        <f>2.61*100/J2</f>
        <v>3.3427254098360657</v>
      </c>
      <c r="K12" s="6">
        <f>2.61*100/K2</f>
        <v>3.2830188679245285</v>
      </c>
      <c r="L12" s="6">
        <f>2.61*100/L2</f>
        <v>3.2254078101828965</v>
      </c>
      <c r="N12" s="6"/>
      <c r="V12" s="5">
        <f>U12*100/19.8</f>
        <v>0</v>
      </c>
    </row>
    <row r="13" spans="2:14" ht="12.75">
      <c r="B13" s="8" t="s">
        <v>32</v>
      </c>
      <c r="C13" s="4"/>
      <c r="D13" s="4"/>
      <c r="E13" s="4"/>
      <c r="G13" s="6"/>
      <c r="H13" s="6"/>
      <c r="I13" s="4" t="s">
        <v>32</v>
      </c>
      <c r="J13" s="4"/>
      <c r="K13" s="4"/>
      <c r="L13" s="4"/>
      <c r="N13" s="6"/>
    </row>
    <row r="14" spans="3:12" ht="12.75">
      <c r="C14" s="6">
        <f>SUM(C4:C12)</f>
        <v>54.31259801359121</v>
      </c>
      <c r="D14" s="6">
        <f>SUM(D4:D12)</f>
        <v>52.47474747474747</v>
      </c>
      <c r="E14" s="6">
        <f>SUM(E4:E12)</f>
        <v>50.75720566682951</v>
      </c>
      <c r="J14" s="6">
        <f>SUM(J4:J12)</f>
        <v>51.74180327868852</v>
      </c>
      <c r="K14" s="6">
        <f>SUM(K4:K12)</f>
        <v>50.817610062893074</v>
      </c>
      <c r="L14" s="6">
        <f>SUM(L4:L12)</f>
        <v>49.92585269401878</v>
      </c>
    </row>
    <row r="15" spans="3:12" ht="12.75">
      <c r="C15" s="6"/>
      <c r="D15" s="6"/>
      <c r="E15" s="6"/>
      <c r="J15" s="6"/>
      <c r="K15" s="6"/>
      <c r="L15" s="6"/>
    </row>
    <row r="16" spans="9:12" ht="12.75">
      <c r="I16" s="4"/>
      <c r="J16" s="4"/>
      <c r="K16" s="4"/>
      <c r="L16" s="4"/>
    </row>
    <row r="17" spans="3:14" ht="12.75">
      <c r="C17" s="4" t="s">
        <v>13</v>
      </c>
      <c r="D17" s="4" t="s">
        <v>34</v>
      </c>
      <c r="E17" s="4"/>
      <c r="G17" s="4"/>
      <c r="H17" s="4"/>
      <c r="I17" s="4"/>
      <c r="J17" s="4"/>
      <c r="K17" s="4"/>
      <c r="L17" s="4"/>
      <c r="N17" s="4" t="s">
        <v>15</v>
      </c>
    </row>
    <row r="18" ht="12.75">
      <c r="N18" s="4"/>
    </row>
    <row r="19" spans="3:18" ht="12.75">
      <c r="C19" s="6">
        <v>19.13</v>
      </c>
      <c r="D19" s="6">
        <v>19.8</v>
      </c>
      <c r="E19" s="6">
        <v>20.47</v>
      </c>
      <c r="I19" s="6"/>
      <c r="J19" s="5">
        <v>78.08</v>
      </c>
      <c r="K19" s="5">
        <v>79.5</v>
      </c>
      <c r="L19" s="5">
        <v>80.92</v>
      </c>
      <c r="R19" s="6"/>
    </row>
    <row r="20" spans="2:19" ht="12.75">
      <c r="B20" s="8" t="s">
        <v>18</v>
      </c>
      <c r="C20" s="6">
        <f>0.8*100/C19</f>
        <v>4.181913225300575</v>
      </c>
      <c r="D20" s="6">
        <f>0.8*100/D19</f>
        <v>4.040404040404041</v>
      </c>
      <c r="E20" s="6">
        <f>0.8*100/E19</f>
        <v>3.908158280410357</v>
      </c>
      <c r="G20" s="6"/>
      <c r="H20" s="6"/>
      <c r="I20" s="8" t="s">
        <v>18</v>
      </c>
      <c r="J20" s="6">
        <f>3.58*100/J19</f>
        <v>4.585040983606557</v>
      </c>
      <c r="K20" s="6">
        <f>3.58*100/K19</f>
        <v>4.50314465408805</v>
      </c>
      <c r="L20" s="6">
        <f>3.58*100/L19</f>
        <v>4.424122590212556</v>
      </c>
      <c r="N20" s="6"/>
      <c r="S20" s="6"/>
    </row>
    <row r="21" spans="2:21" ht="12.75">
      <c r="B21" s="8" t="s">
        <v>20</v>
      </c>
      <c r="C21" s="6">
        <f>1.31*100/C19</f>
        <v>6.8478829064296916</v>
      </c>
      <c r="D21" s="6">
        <f>1.38*100/D19</f>
        <v>6.96969696969697</v>
      </c>
      <c r="E21" s="6">
        <f>1.31*100/E19</f>
        <v>6.399609184171959</v>
      </c>
      <c r="G21" s="6"/>
      <c r="H21" s="6"/>
      <c r="I21" s="8" t="s">
        <v>20</v>
      </c>
      <c r="J21" s="6">
        <f>6.07*100/J19</f>
        <v>7.774077868852459</v>
      </c>
      <c r="K21" s="6">
        <f>6.07*100/K19</f>
        <v>7.635220125786163</v>
      </c>
      <c r="L21" s="6">
        <f>6.07*100/L19</f>
        <v>7.5012357884330205</v>
      </c>
      <c r="N21" s="6"/>
      <c r="T21" s="6"/>
      <c r="U21" s="6"/>
    </row>
    <row r="22" spans="2:14" ht="12.75">
      <c r="B22" s="8" t="s">
        <v>22</v>
      </c>
      <c r="C22" s="6">
        <f>1.27*100/C19</f>
        <v>6.6387872451646635</v>
      </c>
      <c r="D22" s="6">
        <f>1.27*100/D19</f>
        <v>6.4141414141414135</v>
      </c>
      <c r="E22" s="6">
        <f>1.27*100/E19</f>
        <v>6.204201270151441</v>
      </c>
      <c r="G22" s="6"/>
      <c r="H22" s="6"/>
      <c r="I22" s="8" t="s">
        <v>22</v>
      </c>
      <c r="J22" s="6">
        <f>6.89*100/J19</f>
        <v>8.824282786885247</v>
      </c>
      <c r="K22" s="6">
        <f>6.89*100/K19</f>
        <v>8.666666666666666</v>
      </c>
      <c r="L22" s="6">
        <f>6.89*100/L19</f>
        <v>8.51458230350964</v>
      </c>
      <c r="N22" s="6"/>
    </row>
    <row r="23" spans="2:14" ht="12.75">
      <c r="B23" s="8" t="s">
        <v>35</v>
      </c>
      <c r="C23" s="6">
        <f>0.26*100/C19</f>
        <v>1.3591217982226869</v>
      </c>
      <c r="D23" s="6">
        <f>0.26*100/D19</f>
        <v>1.3131313131313131</v>
      </c>
      <c r="E23" s="6">
        <f>0.26*100/E19</f>
        <v>1.2701514411333659</v>
      </c>
      <c r="G23" s="6"/>
      <c r="H23" s="6"/>
      <c r="I23" s="8" t="s">
        <v>35</v>
      </c>
      <c r="J23" s="6">
        <f>2.35*100/J19</f>
        <v>3.009733606557377</v>
      </c>
      <c r="K23" s="6">
        <f>2.35*100/K19</f>
        <v>2.9559748427672954</v>
      </c>
      <c r="L23" s="6">
        <f>2.35*100/L19</f>
        <v>2.9041028175976273</v>
      </c>
      <c r="N23" s="6"/>
    </row>
    <row r="24" spans="2:14" ht="12.75">
      <c r="B24" s="8" t="s">
        <v>25</v>
      </c>
      <c r="C24" s="6">
        <f>1.16*100/C19</f>
        <v>6.0637741766858335</v>
      </c>
      <c r="D24" s="6">
        <f>1.16*100/D19</f>
        <v>5.858585858585857</v>
      </c>
      <c r="E24" s="6">
        <f>1.16*100/E19</f>
        <v>5.6668295065950165</v>
      </c>
      <c r="G24" s="6"/>
      <c r="H24" s="6"/>
      <c r="I24" s="8" t="s">
        <v>25</v>
      </c>
      <c r="J24" s="6">
        <f>3.66*100/J19</f>
        <v>4.6875</v>
      </c>
      <c r="K24" s="6">
        <f>3.66*100/K19</f>
        <v>4.60377358490566</v>
      </c>
      <c r="L24" s="6">
        <f>3.66*100/L19</f>
        <v>4.522985664854177</v>
      </c>
      <c r="N24" s="6"/>
    </row>
    <row r="25" spans="2:20" ht="12.75">
      <c r="B25" s="8" t="s">
        <v>27</v>
      </c>
      <c r="C25" s="6">
        <f>0.66*100/C19</f>
        <v>3.4500784108729747</v>
      </c>
      <c r="D25" s="6">
        <f>0.66*100/D19</f>
        <v>3.333333333333333</v>
      </c>
      <c r="E25" s="6">
        <f>0.66*100/E19</f>
        <v>3.2242305813385443</v>
      </c>
      <c r="G25" s="6"/>
      <c r="H25" s="6"/>
      <c r="I25" s="8" t="s">
        <v>27</v>
      </c>
      <c r="J25" s="6">
        <f>2.9*100/J19</f>
        <v>3.714139344262295</v>
      </c>
      <c r="K25" s="6">
        <f>2.9*100/K19</f>
        <v>3.647798742138365</v>
      </c>
      <c r="L25" s="6">
        <f>2.9*100/L19</f>
        <v>3.583786455758774</v>
      </c>
      <c r="N25" s="6"/>
      <c r="S25" s="6"/>
      <c r="T25" s="6"/>
    </row>
    <row r="26" spans="2:14" ht="12.75">
      <c r="B26" s="8" t="s">
        <v>29</v>
      </c>
      <c r="C26" s="6">
        <f>0.64*100/C19</f>
        <v>3.3455305802404602</v>
      </c>
      <c r="D26" s="6">
        <f>0.64*100/D19</f>
        <v>3.2323232323232323</v>
      </c>
      <c r="E26" s="6">
        <f>0.64*100/E19</f>
        <v>3.1265266243282857</v>
      </c>
      <c r="G26" s="6"/>
      <c r="H26" s="6"/>
      <c r="I26" s="8" t="s">
        <v>29</v>
      </c>
      <c r="J26" s="6">
        <f>3.19*100/J19</f>
        <v>4.085553278688525</v>
      </c>
      <c r="K26" s="6">
        <f>3.19*100/K19</f>
        <v>4.012578616352202</v>
      </c>
      <c r="L26" s="6">
        <f>3.19*100/L19</f>
        <v>3.9421651013346515</v>
      </c>
      <c r="N26" s="6"/>
    </row>
    <row r="27" spans="2:14" ht="12.75">
      <c r="B27" s="8" t="s">
        <v>31</v>
      </c>
      <c r="C27" s="6">
        <f>0.82*100/C19</f>
        <v>4.286461055933089</v>
      </c>
      <c r="D27" s="6">
        <f>0.82*100/D19</f>
        <v>4.141414141414141</v>
      </c>
      <c r="E27" s="6">
        <f>0.82*100/E19</f>
        <v>4.005862237420616</v>
      </c>
      <c r="G27" s="6"/>
      <c r="H27" s="6"/>
      <c r="I27" s="8" t="s">
        <v>31</v>
      </c>
      <c r="J27" s="6">
        <f>3.82*100/J19</f>
        <v>4.892418032786885</v>
      </c>
      <c r="K27" s="6">
        <f>3.82*100/K19</f>
        <v>4.80503144654088</v>
      </c>
      <c r="L27" s="6">
        <f>3.82*100/L19</f>
        <v>4.720711814137419</v>
      </c>
      <c r="N27" s="6"/>
    </row>
    <row r="28" spans="3:12" ht="12.75">
      <c r="C28" s="6"/>
      <c r="I28" s="8"/>
      <c r="J28" s="6"/>
      <c r="K28" s="6"/>
      <c r="L28" s="6"/>
    </row>
    <row r="29" spans="2:13" ht="12.75">
      <c r="B29" s="8" t="s">
        <v>33</v>
      </c>
      <c r="C29" s="4"/>
      <c r="D29" s="4"/>
      <c r="E29" s="4"/>
      <c r="G29" s="6"/>
      <c r="H29" s="6"/>
      <c r="I29" s="8" t="s">
        <v>33</v>
      </c>
      <c r="J29" s="6">
        <f>SUM(J20:J27)</f>
        <v>41.57274590163934</v>
      </c>
      <c r="K29" s="6">
        <f>SUM(K20:K27)</f>
        <v>40.83018867924528</v>
      </c>
      <c r="L29" s="6">
        <f>SUM(L20:L27)</f>
        <v>40.11369253583786</v>
      </c>
      <c r="M29" s="5">
        <f>STDEV(J29:L29)</f>
        <v>0.7295654729930541</v>
      </c>
    </row>
    <row r="30" spans="3:6" ht="12.75">
      <c r="C30" s="6">
        <f>SUM(C20:C27)</f>
        <v>36.17354939884998</v>
      </c>
      <c r="D30" s="6">
        <f>SUM(D20:D27)</f>
        <v>35.3030303030303</v>
      </c>
      <c r="E30" s="6">
        <f>SUM(E20:E27)</f>
        <v>33.80556912554958</v>
      </c>
      <c r="F30" s="5">
        <f>STDEV(C30:E30)</f>
        <v>1.1977426023560434</v>
      </c>
    </row>
    <row r="33" spans="3:22" ht="12.75">
      <c r="C33" s="6"/>
      <c r="D33" s="6"/>
      <c r="E33" s="6"/>
      <c r="F33" s="6"/>
      <c r="L33" s="6"/>
      <c r="M33" s="6"/>
      <c r="N33" s="6"/>
      <c r="V33" s="5">
        <v>78.08</v>
      </c>
    </row>
    <row r="34" spans="3:22" ht="12.75">
      <c r="C34" s="6"/>
      <c r="D34" s="6"/>
      <c r="F34" s="6"/>
      <c r="L34" s="6"/>
      <c r="M34" s="6"/>
      <c r="N34" s="6"/>
      <c r="V34" s="5">
        <v>79.5</v>
      </c>
    </row>
    <row r="35" spans="3:22" ht="12.75">
      <c r="C35" s="6"/>
      <c r="D35" s="6"/>
      <c r="F35" s="6"/>
      <c r="L35" s="6"/>
      <c r="M35" s="6"/>
      <c r="N35" s="6"/>
      <c r="V35" s="5">
        <v>80.92</v>
      </c>
    </row>
    <row r="36" spans="3:22" ht="12.75">
      <c r="C36" s="6"/>
      <c r="D36" s="6"/>
      <c r="F36" s="6"/>
      <c r="L36" s="6"/>
      <c r="M36" s="6"/>
      <c r="N36" s="6"/>
      <c r="V36" s="5">
        <f>STDEV(V33:V35)</f>
        <v>1.4200000000001516</v>
      </c>
    </row>
    <row r="37" spans="3:22" ht="12.75">
      <c r="C37" s="6"/>
      <c r="D37" s="6"/>
      <c r="F37" s="6"/>
      <c r="L37" s="6"/>
      <c r="M37" s="6"/>
      <c r="N37" s="6"/>
      <c r="V37" s="5">
        <v>19.13</v>
      </c>
    </row>
    <row r="38" spans="3:22" ht="12.75">
      <c r="C38" s="6"/>
      <c r="D38" s="6"/>
      <c r="F38" s="6"/>
      <c r="L38" s="6"/>
      <c r="M38" s="6"/>
      <c r="N38" s="6"/>
      <c r="V38" s="5">
        <v>19.8</v>
      </c>
    </row>
    <row r="39" spans="3:22" ht="12.75">
      <c r="C39" s="6"/>
      <c r="D39" s="6"/>
      <c r="F39" s="6"/>
      <c r="L39" s="6"/>
      <c r="M39" s="6"/>
      <c r="N39" s="6"/>
      <c r="V39" s="5">
        <v>20.47</v>
      </c>
    </row>
    <row r="40" spans="3:22" ht="12.75">
      <c r="C40" s="6"/>
      <c r="D40" s="6"/>
      <c r="F40" s="6"/>
      <c r="L40" s="6"/>
      <c r="M40" s="6"/>
      <c r="N40" s="6"/>
      <c r="V40" s="5">
        <v>20</v>
      </c>
    </row>
    <row r="41" spans="3:12" ht="12.75">
      <c r="C41" s="6"/>
      <c r="D41" s="6"/>
      <c r="F41" s="6"/>
      <c r="L41" s="6"/>
    </row>
    <row r="42" spans="3:14" ht="12.75">
      <c r="C42" s="6"/>
      <c r="D42" s="6"/>
      <c r="E42" s="6"/>
      <c r="F42" s="6"/>
      <c r="L42" s="6"/>
      <c r="M42" s="6"/>
      <c r="N42" s="6"/>
    </row>
    <row r="45" ht="12.75">
      <c r="N45" s="6"/>
    </row>
    <row r="46" ht="12.75">
      <c r="N46" s="6"/>
    </row>
    <row r="47" ht="12.75">
      <c r="N47" s="6"/>
    </row>
    <row r="49" ht="12.75">
      <c r="N49" s="6"/>
    </row>
    <row r="50" ht="12.75">
      <c r="N50" s="6"/>
    </row>
    <row r="51" ht="12.75">
      <c r="N51" s="6"/>
    </row>
    <row r="52" ht="12.75">
      <c r="N52" s="6"/>
    </row>
    <row r="53" ht="12.75">
      <c r="N53" s="6"/>
    </row>
    <row r="54" ht="12.75">
      <c r="N5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7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9.140625" style="1" customWidth="1"/>
    <col min="4" max="4" width="9.140625" style="0" customWidth="1"/>
    <col min="5" max="5" width="21.8515625" style="3" customWidth="1"/>
    <col min="6" max="6" width="12.28125" style="0" customWidth="1"/>
    <col min="7" max="7" width="15.140625" style="0" customWidth="1"/>
    <col min="8" max="8" width="13.28125" style="13" customWidth="1"/>
    <col min="9" max="9" width="9.140625" style="1" customWidth="1"/>
  </cols>
  <sheetData>
    <row r="1" ht="12.75">
      <c r="K1" s="19" t="s">
        <v>58</v>
      </c>
    </row>
    <row r="2" spans="2:14" ht="12.75">
      <c r="B2" s="7"/>
      <c r="C2" s="9" t="s">
        <v>41</v>
      </c>
      <c r="D2" s="9" t="s">
        <v>47</v>
      </c>
      <c r="E2" s="9" t="s">
        <v>48</v>
      </c>
      <c r="F2" s="2" t="s">
        <v>50</v>
      </c>
      <c r="G2" s="12"/>
      <c r="I2" s="7"/>
      <c r="J2" s="1" t="s">
        <v>51</v>
      </c>
      <c r="K2" s="1" t="s">
        <v>52</v>
      </c>
      <c r="L2" s="1" t="s">
        <v>53</v>
      </c>
      <c r="M2" s="1" t="s">
        <v>54</v>
      </c>
      <c r="N2" s="1" t="s">
        <v>55</v>
      </c>
    </row>
    <row r="3" spans="2:14" ht="12.75">
      <c r="B3" s="8" t="s">
        <v>1</v>
      </c>
      <c r="C3" s="7">
        <v>3.591</v>
      </c>
      <c r="D3" s="7">
        <v>1.62</v>
      </c>
      <c r="E3" s="20">
        <v>81.79</v>
      </c>
      <c r="F3" s="13">
        <v>0.989</v>
      </c>
      <c r="G3" s="10"/>
      <c r="I3" s="8" t="s">
        <v>1</v>
      </c>
      <c r="J3">
        <v>1.289</v>
      </c>
      <c r="K3">
        <v>0.53</v>
      </c>
      <c r="L3">
        <v>0.6824</v>
      </c>
      <c r="M3">
        <v>0.5</v>
      </c>
      <c r="N3">
        <v>0.732</v>
      </c>
    </row>
    <row r="4" spans="2:14" ht="12.75">
      <c r="B4" s="8"/>
      <c r="C4" s="7">
        <v>2.37</v>
      </c>
      <c r="D4" s="7">
        <v>1.6</v>
      </c>
      <c r="E4" s="20">
        <v>82.71</v>
      </c>
      <c r="F4" s="13">
        <v>0.985</v>
      </c>
      <c r="G4" s="10"/>
      <c r="I4" s="8"/>
      <c r="J4">
        <v>1.29</v>
      </c>
      <c r="K4">
        <v>0.81</v>
      </c>
      <c r="L4">
        <v>1.045</v>
      </c>
      <c r="M4">
        <v>0.847</v>
      </c>
      <c r="N4">
        <v>0.81</v>
      </c>
    </row>
    <row r="5" spans="2:14" ht="12.75">
      <c r="B5" s="8"/>
      <c r="C5" s="7">
        <v>3.244</v>
      </c>
      <c r="D5" s="7">
        <v>1.6</v>
      </c>
      <c r="E5" s="20">
        <v>82.69</v>
      </c>
      <c r="F5" s="13">
        <v>0.987</v>
      </c>
      <c r="G5" s="10"/>
      <c r="I5" s="8"/>
      <c r="J5">
        <f>AVERAGE(J3:J4)</f>
        <v>1.2894999999999999</v>
      </c>
      <c r="K5">
        <f>AVERAGE(K3:K4)</f>
        <v>0.67</v>
      </c>
      <c r="L5">
        <f>AVERAGE(L3:L4)</f>
        <v>0.8636999999999999</v>
      </c>
      <c r="M5">
        <f>AVERAGE(M3:M4)</f>
        <v>0.6735</v>
      </c>
      <c r="N5">
        <f>AVERAGE(N3:N4)</f>
        <v>0.771</v>
      </c>
    </row>
    <row r="6" spans="2:9" ht="12.75">
      <c r="B6" s="8"/>
      <c r="C6" s="7"/>
      <c r="D6" s="7"/>
      <c r="E6" s="20"/>
      <c r="F6" s="13"/>
      <c r="G6" s="10"/>
      <c r="I6" s="8"/>
    </row>
    <row r="7" spans="2:14" ht="12.75">
      <c r="B7" s="8" t="s">
        <v>2</v>
      </c>
      <c r="C7" s="7">
        <v>3.1</v>
      </c>
      <c r="D7" s="7">
        <v>1.696</v>
      </c>
      <c r="E7" s="20">
        <v>83.6</v>
      </c>
      <c r="F7" s="13">
        <v>0.9224</v>
      </c>
      <c r="G7" s="10"/>
      <c r="I7" s="8" t="s">
        <v>2</v>
      </c>
      <c r="J7">
        <v>1.645</v>
      </c>
      <c r="K7">
        <v>0.665</v>
      </c>
      <c r="L7">
        <v>1.094</v>
      </c>
      <c r="M7">
        <v>0.744</v>
      </c>
      <c r="N7">
        <v>0.68</v>
      </c>
    </row>
    <row r="8" spans="2:14" ht="12.75">
      <c r="B8" s="8"/>
      <c r="C8" s="7">
        <v>3</v>
      </c>
      <c r="D8" s="7">
        <v>1.685</v>
      </c>
      <c r="E8" s="20">
        <v>84.6</v>
      </c>
      <c r="F8" s="13">
        <v>0.893</v>
      </c>
      <c r="G8" s="10"/>
      <c r="I8" s="8"/>
      <c r="J8">
        <v>1.64</v>
      </c>
      <c r="K8">
        <v>0.705</v>
      </c>
      <c r="L8">
        <v>1.156</v>
      </c>
      <c r="M8">
        <v>0.833</v>
      </c>
      <c r="N8">
        <v>0.72</v>
      </c>
    </row>
    <row r="9" spans="2:14" ht="12.75">
      <c r="B9" s="8"/>
      <c r="C9" s="7">
        <v>3.151</v>
      </c>
      <c r="D9" s="7">
        <v>1.6031</v>
      </c>
      <c r="E9" s="20">
        <v>85.6</v>
      </c>
      <c r="F9" s="13">
        <v>0.908</v>
      </c>
      <c r="G9" s="10"/>
      <c r="I9" s="8"/>
      <c r="J9">
        <f>AVERAGE(J7:J8)</f>
        <v>1.6425</v>
      </c>
      <c r="K9">
        <f>AVERAGE(K7:K8)</f>
        <v>0.685</v>
      </c>
      <c r="L9">
        <f>AVERAGE(L7:L8)</f>
        <v>1.125</v>
      </c>
      <c r="M9">
        <f>AVERAGE(M7:M8)</f>
        <v>0.7885</v>
      </c>
      <c r="N9">
        <f>AVERAGE(N7:N8)</f>
        <v>0.7</v>
      </c>
    </row>
    <row r="10" spans="2:9" ht="12.75">
      <c r="B10" s="7"/>
      <c r="C10" s="7"/>
      <c r="D10" s="7"/>
      <c r="E10" s="20"/>
      <c r="F10" s="13"/>
      <c r="G10" s="10"/>
      <c r="I10" s="7"/>
    </row>
    <row r="11" spans="2:14" ht="12.75">
      <c r="B11" s="8" t="s">
        <v>3</v>
      </c>
      <c r="C11" s="7">
        <v>3.1</v>
      </c>
      <c r="D11" s="7">
        <v>1.697</v>
      </c>
      <c r="E11" s="20">
        <v>85.04</v>
      </c>
      <c r="F11" s="13">
        <v>0.906</v>
      </c>
      <c r="G11" s="10"/>
      <c r="I11" s="8" t="s">
        <v>3</v>
      </c>
      <c r="J11">
        <v>1.76</v>
      </c>
      <c r="K11">
        <v>0.602</v>
      </c>
      <c r="L11">
        <v>1.06</v>
      </c>
      <c r="M11">
        <v>0.601</v>
      </c>
      <c r="N11">
        <v>0.567</v>
      </c>
    </row>
    <row r="12" spans="2:14" ht="12.75">
      <c r="B12" s="8"/>
      <c r="C12" s="7">
        <v>3.192</v>
      </c>
      <c r="D12" s="7">
        <v>1.74</v>
      </c>
      <c r="E12" s="20">
        <v>85.24</v>
      </c>
      <c r="F12" s="13">
        <v>0.897</v>
      </c>
      <c r="G12" s="10"/>
      <c r="I12" s="8"/>
      <c r="J12">
        <v>1.766</v>
      </c>
      <c r="K12">
        <v>0.702</v>
      </c>
      <c r="L12">
        <v>1.24</v>
      </c>
      <c r="M12">
        <v>0.955</v>
      </c>
      <c r="N12">
        <v>0.77</v>
      </c>
    </row>
    <row r="13" spans="2:14" ht="12.75">
      <c r="B13" s="7"/>
      <c r="C13" s="7">
        <v>3.15</v>
      </c>
      <c r="D13" s="7">
        <v>1.72</v>
      </c>
      <c r="E13" s="20">
        <v>85.44</v>
      </c>
      <c r="F13" s="13">
        <v>0.893</v>
      </c>
      <c r="G13" s="10"/>
      <c r="I13" s="7"/>
      <c r="J13">
        <f>AVERAGE(J11:J12)</f>
        <v>1.763</v>
      </c>
      <c r="K13">
        <f>AVERAGE(K11:K12)</f>
        <v>0.6519999999999999</v>
      </c>
      <c r="L13">
        <f>AVERAGE(L11:L12)</f>
        <v>1.15</v>
      </c>
      <c r="M13">
        <f>AVERAGE(M11:M12)</f>
        <v>0.778</v>
      </c>
      <c r="N13">
        <f>AVERAGE(N11:N12)</f>
        <v>0.6685</v>
      </c>
    </row>
    <row r="14" spans="2:9" ht="12.75">
      <c r="B14" s="8"/>
      <c r="C14" s="7"/>
      <c r="D14" s="7"/>
      <c r="E14" s="20"/>
      <c r="F14" s="13"/>
      <c r="G14" s="10"/>
      <c r="I14" s="8"/>
    </row>
    <row r="15" spans="2:14" ht="12.75">
      <c r="B15" s="8" t="s">
        <v>4</v>
      </c>
      <c r="C15" s="7">
        <v>2.92</v>
      </c>
      <c r="D15" s="7">
        <v>1.78</v>
      </c>
      <c r="E15" s="20">
        <v>86.32</v>
      </c>
      <c r="F15" s="13">
        <v>0.893</v>
      </c>
      <c r="G15" s="10"/>
      <c r="I15" s="8" t="s">
        <v>4</v>
      </c>
      <c r="J15">
        <v>1.865</v>
      </c>
      <c r="K15">
        <v>0.619</v>
      </c>
      <c r="L15">
        <v>1.154</v>
      </c>
      <c r="M15">
        <v>0.58</v>
      </c>
      <c r="N15">
        <v>0.5</v>
      </c>
    </row>
    <row r="16" spans="2:14" ht="12.75">
      <c r="B16" s="8"/>
      <c r="C16" s="7">
        <v>3.232</v>
      </c>
      <c r="D16" s="7">
        <v>1.78</v>
      </c>
      <c r="E16" s="20">
        <v>86.32</v>
      </c>
      <c r="F16" s="13">
        <v>0.897</v>
      </c>
      <c r="G16" s="10"/>
      <c r="I16" s="8"/>
      <c r="J16">
        <v>1.87</v>
      </c>
      <c r="K16">
        <v>0.62</v>
      </c>
      <c r="L16">
        <v>1.16</v>
      </c>
      <c r="M16">
        <v>0.79</v>
      </c>
      <c r="N16">
        <v>0.68</v>
      </c>
    </row>
    <row r="17" spans="2:14" ht="12.75">
      <c r="B17" s="7"/>
      <c r="C17" s="7">
        <v>3.6</v>
      </c>
      <c r="D17" s="7">
        <v>1.76</v>
      </c>
      <c r="E17" s="20">
        <v>86.32</v>
      </c>
      <c r="F17" s="13" t="s">
        <v>49</v>
      </c>
      <c r="G17" s="10"/>
      <c r="I17" s="7"/>
      <c r="J17">
        <f>AVERAGE(J15:J16)</f>
        <v>1.8675000000000002</v>
      </c>
      <c r="K17">
        <f>AVERAGE(K15:K16)</f>
        <v>0.6194999999999999</v>
      </c>
      <c r="L17">
        <f>AVERAGE(L15:L16)</f>
        <v>1.157</v>
      </c>
      <c r="M17">
        <f>AVERAGE(M15:M16)</f>
        <v>0.685</v>
      </c>
      <c r="N17">
        <f>AVERAGE(N15:N16)</f>
        <v>0.5900000000000001</v>
      </c>
    </row>
    <row r="18" spans="2:9" ht="12.75">
      <c r="B18" s="8"/>
      <c r="C18" s="7"/>
      <c r="D18" s="7"/>
      <c r="E18" s="20"/>
      <c r="F18" s="13"/>
      <c r="G18" s="10"/>
      <c r="I18" s="8"/>
    </row>
    <row r="19" spans="2:14" ht="12.75">
      <c r="B19" s="8" t="s">
        <v>5</v>
      </c>
      <c r="C19" s="7">
        <v>3.24</v>
      </c>
      <c r="D19" s="7">
        <v>1.711</v>
      </c>
      <c r="E19" s="20">
        <v>82.53</v>
      </c>
      <c r="F19" s="13">
        <v>0.913</v>
      </c>
      <c r="G19" s="10"/>
      <c r="I19" s="8" t="s">
        <v>5</v>
      </c>
      <c r="J19">
        <v>1.804</v>
      </c>
      <c r="K19">
        <v>0.608</v>
      </c>
      <c r="L19">
        <v>1.097</v>
      </c>
      <c r="M19">
        <v>0.663</v>
      </c>
      <c r="N19">
        <v>0.604</v>
      </c>
    </row>
    <row r="20" spans="2:14" ht="12.75">
      <c r="B20" s="8"/>
      <c r="C20" s="7">
        <v>3.56</v>
      </c>
      <c r="D20" s="7">
        <v>1.7</v>
      </c>
      <c r="E20" s="20">
        <v>82.33</v>
      </c>
      <c r="F20" s="13">
        <v>0.922</v>
      </c>
      <c r="G20" s="10"/>
      <c r="I20" s="8"/>
      <c r="J20">
        <v>1.844</v>
      </c>
      <c r="K20">
        <v>0.61</v>
      </c>
      <c r="L20">
        <v>1.125</v>
      </c>
      <c r="M20">
        <v>0.77</v>
      </c>
      <c r="N20">
        <v>0.684</v>
      </c>
    </row>
    <row r="21" spans="2:14" ht="12.75">
      <c r="B21" s="7"/>
      <c r="C21" s="7">
        <v>3.01</v>
      </c>
      <c r="D21" s="7">
        <v>1.7</v>
      </c>
      <c r="E21" s="20">
        <v>81.72</v>
      </c>
      <c r="F21" s="13">
        <v>0.918</v>
      </c>
      <c r="G21" s="10"/>
      <c r="I21" s="7"/>
      <c r="J21">
        <f>AVERAGE(J19:J20)</f>
        <v>1.824</v>
      </c>
      <c r="K21">
        <f>AVERAGE(K19:K20)</f>
        <v>0.609</v>
      </c>
      <c r="L21">
        <f>AVERAGE(L19:L20)</f>
        <v>1.111</v>
      </c>
      <c r="M21">
        <f>AVERAGE(M19:M20)</f>
        <v>0.7165</v>
      </c>
      <c r="N21">
        <f>AVERAGE(N19:N20)</f>
        <v>0.644</v>
      </c>
    </row>
    <row r="22" spans="2:9" ht="12.75">
      <c r="B22" s="8"/>
      <c r="C22" s="7"/>
      <c r="D22" s="7"/>
      <c r="E22" s="20"/>
      <c r="F22" s="13"/>
      <c r="G22" s="10"/>
      <c r="I22" s="8"/>
    </row>
    <row r="23" spans="2:14" s="3" customFormat="1" ht="12.75">
      <c r="B23" s="8" t="s">
        <v>6</v>
      </c>
      <c r="C23" s="7">
        <v>3.1</v>
      </c>
      <c r="D23" s="7">
        <v>1.76</v>
      </c>
      <c r="E23" s="20">
        <v>82.733</v>
      </c>
      <c r="F23" s="13">
        <v>0.903</v>
      </c>
      <c r="G23" s="10"/>
      <c r="I23" s="8" t="s">
        <v>6</v>
      </c>
      <c r="J23">
        <v>1.88</v>
      </c>
      <c r="K23">
        <v>0.54</v>
      </c>
      <c r="L23">
        <v>1.02</v>
      </c>
      <c r="M23">
        <v>0.612</v>
      </c>
      <c r="N23">
        <v>0.6</v>
      </c>
    </row>
    <row r="24" spans="2:14" ht="12.75">
      <c r="B24" s="8"/>
      <c r="C24" s="7">
        <v>3.4</v>
      </c>
      <c r="D24" s="7">
        <v>1.7</v>
      </c>
      <c r="E24" s="20">
        <v>82.53</v>
      </c>
      <c r="F24" s="13">
        <v>0.908</v>
      </c>
      <c r="G24" s="10"/>
      <c r="I24" s="8"/>
      <c r="J24">
        <v>1.884</v>
      </c>
      <c r="K24">
        <v>0.6</v>
      </c>
      <c r="L24">
        <v>1.13</v>
      </c>
      <c r="M24">
        <v>0.791</v>
      </c>
      <c r="N24">
        <v>0.7</v>
      </c>
    </row>
    <row r="25" spans="2:14" ht="12.75">
      <c r="B25" s="7"/>
      <c r="C25" s="7">
        <v>3.46</v>
      </c>
      <c r="D25" s="7">
        <v>1.8</v>
      </c>
      <c r="E25" s="20">
        <v>82.632</v>
      </c>
      <c r="F25" s="13">
        <v>0.906</v>
      </c>
      <c r="G25" s="10"/>
      <c r="I25" s="7"/>
      <c r="J25">
        <f>AVERAGE(J23:J24)</f>
        <v>1.882</v>
      </c>
      <c r="K25">
        <f>AVERAGE(K23:K24)</f>
        <v>0.5700000000000001</v>
      </c>
      <c r="L25">
        <f>AVERAGE(L23:L24)</f>
        <v>1.075</v>
      </c>
      <c r="M25">
        <f>AVERAGE(M23:M24)</f>
        <v>0.7015</v>
      </c>
      <c r="N25">
        <f>AVERAGE(N23:N24)</f>
        <v>0.6499999999999999</v>
      </c>
    </row>
    <row r="26" spans="2:9" ht="12.75">
      <c r="B26" s="7"/>
      <c r="C26" s="7"/>
      <c r="D26" s="7"/>
      <c r="E26" s="20"/>
      <c r="F26" s="13"/>
      <c r="G26" s="10"/>
      <c r="I26" s="7"/>
    </row>
    <row r="27" spans="2:14" ht="12.75">
      <c r="B27" s="8" t="s">
        <v>7</v>
      </c>
      <c r="C27" s="7">
        <v>3.36</v>
      </c>
      <c r="D27" s="7">
        <v>1.814</v>
      </c>
      <c r="E27" s="20">
        <v>82.53</v>
      </c>
      <c r="F27" s="13">
        <v>0.898</v>
      </c>
      <c r="G27" s="10"/>
      <c r="I27" s="8" t="s">
        <v>7</v>
      </c>
      <c r="J27">
        <v>1.92</v>
      </c>
      <c r="K27">
        <v>0.502</v>
      </c>
      <c r="L27">
        <v>0.964</v>
      </c>
      <c r="M27">
        <v>0.66</v>
      </c>
      <c r="N27">
        <v>0.68</v>
      </c>
    </row>
    <row r="28" spans="2:14" ht="12.75">
      <c r="B28" s="7"/>
      <c r="C28" s="7">
        <v>3.45</v>
      </c>
      <c r="D28" s="7">
        <v>1.832</v>
      </c>
      <c r="E28" s="20">
        <v>83.06</v>
      </c>
      <c r="F28" s="13">
        <v>0.889</v>
      </c>
      <c r="G28" s="10"/>
      <c r="I28" s="7"/>
      <c r="J28">
        <v>1.96</v>
      </c>
      <c r="K28">
        <v>0.542</v>
      </c>
      <c r="L28">
        <v>1.141</v>
      </c>
      <c r="M28">
        <v>0.8</v>
      </c>
      <c r="N28">
        <v>0.7</v>
      </c>
    </row>
    <row r="29" spans="2:14" ht="12.75">
      <c r="B29" s="7"/>
      <c r="C29" s="7">
        <v>3.55</v>
      </c>
      <c r="D29" s="7">
        <v>1.85</v>
      </c>
      <c r="E29" s="20">
        <v>82.8</v>
      </c>
      <c r="F29" s="13">
        <v>0.894</v>
      </c>
      <c r="G29" s="10"/>
      <c r="I29" s="7"/>
      <c r="J29">
        <f>AVERAGE(J27:J28)</f>
        <v>1.94</v>
      </c>
      <c r="K29">
        <f>AVERAGE(K27:K28)</f>
        <v>0.522</v>
      </c>
      <c r="L29">
        <f>AVERAGE(L27:L28)</f>
        <v>1.0525</v>
      </c>
      <c r="M29">
        <f>AVERAGE(M27:M28)</f>
        <v>0.73</v>
      </c>
      <c r="N29">
        <f>AVERAGE(N27:N28)</f>
        <v>0.69</v>
      </c>
    </row>
    <row r="38" spans="2:9" ht="12.75">
      <c r="B38" s="8"/>
      <c r="I38" s="8"/>
    </row>
    <row r="39" spans="2:9" ht="12.75">
      <c r="B39" s="8"/>
      <c r="I39" s="8"/>
    </row>
    <row r="40" spans="2:9" ht="12.75">
      <c r="B40" s="8"/>
      <c r="I40" s="8"/>
    </row>
    <row r="41" spans="2:9" ht="12.75">
      <c r="B41" s="8"/>
      <c r="I41" s="8"/>
    </row>
    <row r="42" spans="2:9" ht="12.75">
      <c r="B42" s="8"/>
      <c r="I42" s="8"/>
    </row>
    <row r="44" spans="2:9" ht="12.75">
      <c r="B44" s="8"/>
      <c r="I44" s="8"/>
    </row>
    <row r="45" spans="2:9" ht="12.75">
      <c r="B45" s="8"/>
      <c r="I45" s="8"/>
    </row>
    <row r="46" spans="2:9" ht="12.75">
      <c r="B46" s="8"/>
      <c r="I46" s="8"/>
    </row>
    <row r="50" spans="2:9" ht="12.75">
      <c r="B50" s="8"/>
      <c r="I50" s="8"/>
    </row>
    <row r="52" spans="2:9" ht="12.75">
      <c r="B52" s="8"/>
      <c r="I52" s="8"/>
    </row>
    <row r="53" spans="2:9" ht="12.75">
      <c r="B53" s="8"/>
      <c r="I53" s="8"/>
    </row>
    <row r="54" spans="2:9" ht="12.75">
      <c r="B54" s="8"/>
      <c r="I54" s="8"/>
    </row>
    <row r="56" spans="2:9" ht="12.75">
      <c r="B56" s="7"/>
      <c r="I56" s="7"/>
    </row>
    <row r="57" spans="2:9" ht="12.75">
      <c r="B57" s="7"/>
      <c r="I57" s="7"/>
    </row>
    <row r="58" spans="2:9" ht="12.75">
      <c r="B58" s="8"/>
      <c r="I58" s="8"/>
    </row>
    <row r="60" spans="2:9" ht="12.75">
      <c r="B60" s="8"/>
      <c r="I60" s="8"/>
    </row>
    <row r="61" spans="2:9" ht="12.75">
      <c r="B61" s="8"/>
      <c r="I61" s="8"/>
    </row>
    <row r="62" spans="2:9" ht="12.75">
      <c r="B62" s="8"/>
      <c r="I62" s="8"/>
    </row>
    <row r="63" spans="2:9" ht="12.75">
      <c r="B63" s="8"/>
      <c r="I63" s="8"/>
    </row>
    <row r="65" spans="2:9" ht="12.75">
      <c r="B65" s="8"/>
      <c r="I65" s="8"/>
    </row>
    <row r="66" spans="2:9" ht="12.75">
      <c r="B66" s="7"/>
      <c r="I66" s="7"/>
    </row>
    <row r="67" spans="2:9" ht="12.75">
      <c r="B67" s="7"/>
      <c r="I67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7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9.140625" style="1" customWidth="1"/>
    <col min="4" max="4" width="9.140625" style="0" customWidth="1"/>
    <col min="5" max="5" width="21.8515625" style="0" customWidth="1"/>
    <col min="6" max="6" width="12.28125" style="0" customWidth="1"/>
    <col min="7" max="7" width="15.140625" style="0" customWidth="1"/>
    <col min="8" max="8" width="13.28125" style="13" customWidth="1"/>
    <col min="9" max="9" width="9.140625" style="1" customWidth="1"/>
  </cols>
  <sheetData>
    <row r="1" spans="3:11" ht="12.75">
      <c r="C1" s="8" t="s">
        <v>57</v>
      </c>
      <c r="K1" s="19"/>
    </row>
    <row r="2" spans="2:14" ht="12.75">
      <c r="B2" s="7"/>
      <c r="C2" s="9"/>
      <c r="D2" s="9"/>
      <c r="E2" s="9" t="s">
        <v>59</v>
      </c>
      <c r="F2" s="2" t="s">
        <v>60</v>
      </c>
      <c r="G2" s="12" t="s">
        <v>61</v>
      </c>
      <c r="I2" s="7"/>
      <c r="J2" s="1"/>
      <c r="K2" s="1"/>
      <c r="L2" s="1"/>
      <c r="M2" s="1"/>
      <c r="N2" s="1"/>
    </row>
    <row r="3" spans="2:9" ht="12.75">
      <c r="B3" s="8"/>
      <c r="C3" s="8" t="s">
        <v>62</v>
      </c>
      <c r="D3" s="8">
        <v>1</v>
      </c>
      <c r="E3" s="7">
        <v>0.18</v>
      </c>
      <c r="F3" s="13" t="s">
        <v>64</v>
      </c>
      <c r="G3" s="10">
        <v>0</v>
      </c>
      <c r="I3" s="8"/>
    </row>
    <row r="4" spans="2:9" ht="12.75">
      <c r="B4" s="8"/>
      <c r="C4" s="8"/>
      <c r="D4" s="8">
        <v>2</v>
      </c>
      <c r="E4" s="7">
        <v>0.192</v>
      </c>
      <c r="F4" s="13" t="s">
        <v>65</v>
      </c>
      <c r="G4" s="10">
        <v>0</v>
      </c>
      <c r="I4" s="8"/>
    </row>
    <row r="5" spans="2:9" ht="12.75">
      <c r="B5" s="8"/>
      <c r="C5" s="8"/>
      <c r="D5" s="8">
        <v>3</v>
      </c>
      <c r="E5" s="7">
        <v>0.204</v>
      </c>
      <c r="F5" s="13" t="s">
        <v>66</v>
      </c>
      <c r="G5" s="10">
        <v>0</v>
      </c>
      <c r="I5" s="8"/>
    </row>
    <row r="6" spans="2:9" ht="12.75">
      <c r="B6" s="8"/>
      <c r="C6" s="8"/>
      <c r="D6" s="8"/>
      <c r="E6" s="7"/>
      <c r="F6" s="13"/>
      <c r="G6" s="10"/>
      <c r="I6" s="8"/>
    </row>
    <row r="7" spans="2:9" ht="12.75">
      <c r="B7" s="8"/>
      <c r="C7" s="8" t="s">
        <v>63</v>
      </c>
      <c r="D7" s="8">
        <v>1</v>
      </c>
      <c r="E7" s="7">
        <v>0.25</v>
      </c>
      <c r="F7" s="13" t="s">
        <v>67</v>
      </c>
      <c r="G7" s="10">
        <v>0</v>
      </c>
      <c r="I7" s="8"/>
    </row>
    <row r="8" spans="2:9" ht="12.75">
      <c r="B8" s="8"/>
      <c r="C8" s="8"/>
      <c r="D8" s="8">
        <v>2</v>
      </c>
      <c r="E8" s="7">
        <v>0.31</v>
      </c>
      <c r="F8" s="13" t="s">
        <v>68</v>
      </c>
      <c r="G8" s="10">
        <v>0</v>
      </c>
      <c r="I8" s="8"/>
    </row>
    <row r="9" spans="2:9" ht="12.75">
      <c r="B9" s="8"/>
      <c r="C9" s="8"/>
      <c r="D9" s="8">
        <v>3</v>
      </c>
      <c r="E9" s="7">
        <v>0.37</v>
      </c>
      <c r="F9" s="13" t="s">
        <v>69</v>
      </c>
      <c r="G9" s="10">
        <v>0</v>
      </c>
      <c r="I9" s="8"/>
    </row>
    <row r="10" spans="2:9" ht="12.75">
      <c r="B10" s="7"/>
      <c r="C10" s="7"/>
      <c r="D10" s="7"/>
      <c r="E10" s="7"/>
      <c r="F10" s="13"/>
      <c r="G10" s="10"/>
      <c r="I10" s="7"/>
    </row>
    <row r="11" spans="2:9" ht="12.75">
      <c r="B11" s="8"/>
      <c r="C11" s="7"/>
      <c r="D11" s="7"/>
      <c r="E11" s="7"/>
      <c r="F11" s="13"/>
      <c r="G11" s="10"/>
      <c r="I11" s="8"/>
    </row>
    <row r="12" spans="2:9" ht="12.75">
      <c r="B12" s="8"/>
      <c r="C12" s="7"/>
      <c r="D12" s="7"/>
      <c r="E12" s="7"/>
      <c r="F12" s="13"/>
      <c r="G12" s="10"/>
      <c r="I12" s="8"/>
    </row>
    <row r="13" spans="2:9" ht="12.75">
      <c r="B13" s="7"/>
      <c r="C13" s="7"/>
      <c r="D13" s="7"/>
      <c r="E13" s="7"/>
      <c r="F13" s="13"/>
      <c r="G13" s="10"/>
      <c r="I13" s="7"/>
    </row>
    <row r="14" spans="2:9" ht="12.75">
      <c r="B14" s="8"/>
      <c r="C14" s="7"/>
      <c r="D14" s="7"/>
      <c r="E14" s="7"/>
      <c r="F14" s="13"/>
      <c r="G14" s="10"/>
      <c r="I14" s="8"/>
    </row>
    <row r="15" spans="2:9" ht="12.75">
      <c r="B15" s="8"/>
      <c r="C15" s="7"/>
      <c r="D15" s="7"/>
      <c r="E15" s="7"/>
      <c r="F15" s="13"/>
      <c r="G15" s="10"/>
      <c r="I15" s="8"/>
    </row>
    <row r="16" spans="2:9" ht="12.75">
      <c r="B16" s="8"/>
      <c r="C16" s="7"/>
      <c r="D16" s="7"/>
      <c r="E16" s="7"/>
      <c r="F16" s="13"/>
      <c r="G16" s="10"/>
      <c r="I16" s="8"/>
    </row>
    <row r="17" spans="2:9" ht="12.75">
      <c r="B17" s="7"/>
      <c r="C17" s="7"/>
      <c r="D17" s="7"/>
      <c r="E17" s="7"/>
      <c r="F17" s="13"/>
      <c r="G17" s="10"/>
      <c r="I17" s="7"/>
    </row>
    <row r="18" spans="2:9" ht="12.75">
      <c r="B18" s="8"/>
      <c r="C18" s="7"/>
      <c r="D18" s="7"/>
      <c r="E18" s="7"/>
      <c r="F18" s="13"/>
      <c r="G18" s="10"/>
      <c r="I18" s="8"/>
    </row>
    <row r="19" spans="2:9" ht="12.75">
      <c r="B19" s="8"/>
      <c r="C19" s="7"/>
      <c r="D19" s="7"/>
      <c r="E19" s="7"/>
      <c r="F19" s="13"/>
      <c r="G19" s="10"/>
      <c r="I19" s="8"/>
    </row>
    <row r="20" spans="2:9" ht="12.75">
      <c r="B20" s="8"/>
      <c r="C20" s="7"/>
      <c r="D20" s="7"/>
      <c r="E20" s="7"/>
      <c r="F20" s="13"/>
      <c r="G20" s="10"/>
      <c r="I20" s="8"/>
    </row>
    <row r="21" spans="2:9" ht="12.75">
      <c r="B21" s="7"/>
      <c r="C21" s="7"/>
      <c r="D21" s="7"/>
      <c r="E21" s="7"/>
      <c r="F21" s="13"/>
      <c r="G21" s="10"/>
      <c r="I21" s="7"/>
    </row>
    <row r="22" spans="2:9" ht="12.75">
      <c r="B22" s="8"/>
      <c r="C22" s="7"/>
      <c r="D22" s="7"/>
      <c r="E22" s="7"/>
      <c r="F22" s="13"/>
      <c r="G22" s="10"/>
      <c r="I22" s="8"/>
    </row>
    <row r="23" spans="2:14" s="3" customFormat="1" ht="12.75">
      <c r="B23" s="8"/>
      <c r="C23" s="7"/>
      <c r="D23" s="7"/>
      <c r="E23" s="7"/>
      <c r="F23" s="13"/>
      <c r="G23" s="10"/>
      <c r="I23" s="8"/>
      <c r="J23"/>
      <c r="K23"/>
      <c r="L23"/>
      <c r="M23"/>
      <c r="N23"/>
    </row>
    <row r="24" spans="2:9" ht="12.75">
      <c r="B24" s="8"/>
      <c r="C24" s="7"/>
      <c r="D24" s="7"/>
      <c r="E24" s="7"/>
      <c r="F24" s="13"/>
      <c r="G24" s="10"/>
      <c r="I24" s="8"/>
    </row>
    <row r="25" spans="2:9" ht="12.75">
      <c r="B25" s="7"/>
      <c r="C25" s="7"/>
      <c r="D25" s="7"/>
      <c r="E25" s="7"/>
      <c r="F25" s="13"/>
      <c r="G25" s="10"/>
      <c r="I25" s="7"/>
    </row>
    <row r="26" spans="2:9" ht="12.75">
      <c r="B26" s="7"/>
      <c r="C26" s="7"/>
      <c r="D26" s="7"/>
      <c r="E26" s="7"/>
      <c r="F26" s="13"/>
      <c r="G26" s="10"/>
      <c r="I26" s="7"/>
    </row>
    <row r="27" spans="2:9" ht="12.75">
      <c r="B27" s="8"/>
      <c r="C27" s="7"/>
      <c r="D27" s="7"/>
      <c r="E27" s="7"/>
      <c r="F27" s="13"/>
      <c r="G27" s="10"/>
      <c r="I27" s="8"/>
    </row>
    <row r="28" spans="2:9" ht="12.75">
      <c r="B28" s="7"/>
      <c r="C28" s="7"/>
      <c r="D28" s="7"/>
      <c r="E28" s="7"/>
      <c r="F28" s="13"/>
      <c r="G28" s="10"/>
      <c r="I28" s="7"/>
    </row>
    <row r="29" spans="2:9" ht="12.75">
      <c r="B29" s="7"/>
      <c r="C29" s="7"/>
      <c r="D29" s="7"/>
      <c r="E29" s="7"/>
      <c r="F29" s="13"/>
      <c r="G29" s="10"/>
      <c r="I29" s="7"/>
    </row>
    <row r="38" spans="2:9" ht="12.75">
      <c r="B38" s="8"/>
      <c r="I38" s="8"/>
    </row>
    <row r="39" spans="2:9" ht="12.75">
      <c r="B39" s="8"/>
      <c r="I39" s="8"/>
    </row>
    <row r="40" spans="2:9" ht="12.75">
      <c r="B40" s="8"/>
      <c r="I40" s="8"/>
    </row>
    <row r="41" spans="2:9" ht="12.75">
      <c r="B41" s="8"/>
      <c r="I41" s="8"/>
    </row>
    <row r="42" spans="2:9" ht="12.75">
      <c r="B42" s="8"/>
      <c r="I42" s="8"/>
    </row>
    <row r="44" spans="2:9" ht="12.75">
      <c r="B44" s="8"/>
      <c r="I44" s="8"/>
    </row>
    <row r="45" spans="2:9" ht="12.75">
      <c r="B45" s="8"/>
      <c r="I45" s="8"/>
    </row>
    <row r="46" spans="2:9" ht="12.75">
      <c r="B46" s="8"/>
      <c r="I46" s="8"/>
    </row>
    <row r="50" spans="2:9" ht="12.75">
      <c r="B50" s="8"/>
      <c r="I50" s="8"/>
    </row>
    <row r="52" spans="2:9" ht="12.75">
      <c r="B52" s="8"/>
      <c r="I52" s="8"/>
    </row>
    <row r="53" spans="2:9" ht="12.75">
      <c r="B53" s="8"/>
      <c r="I53" s="8"/>
    </row>
    <row r="54" spans="2:9" ht="12.75">
      <c r="B54" s="8"/>
      <c r="I54" s="8"/>
    </row>
    <row r="56" spans="2:9" ht="12.75">
      <c r="B56" s="7"/>
      <c r="I56" s="7"/>
    </row>
    <row r="57" spans="2:9" ht="12.75">
      <c r="B57" s="7"/>
      <c r="I57" s="7"/>
    </row>
    <row r="58" spans="2:9" ht="12.75">
      <c r="B58" s="8"/>
      <c r="I58" s="8"/>
    </row>
    <row r="60" spans="2:9" ht="12.75">
      <c r="B60" s="8"/>
      <c r="I60" s="8"/>
    </row>
    <row r="61" spans="2:9" ht="12.75">
      <c r="B61" s="8"/>
      <c r="I61" s="8"/>
    </row>
    <row r="62" spans="2:9" ht="12.75">
      <c r="B62" s="8"/>
      <c r="I62" s="8"/>
    </row>
    <row r="63" spans="2:9" ht="12.75">
      <c r="B63" s="8"/>
      <c r="I63" s="8"/>
    </row>
    <row r="65" spans="2:9" ht="12.75">
      <c r="B65" s="8"/>
      <c r="I65" s="8"/>
    </row>
    <row r="66" spans="2:9" ht="12.75">
      <c r="B66" s="7"/>
      <c r="I66" s="7"/>
    </row>
    <row r="67" spans="2:9" ht="12.75">
      <c r="B67" s="7"/>
      <c r="I67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 Shop</cp:lastModifiedBy>
  <dcterms:created xsi:type="dcterms:W3CDTF">1996-10-14T23:33:28Z</dcterms:created>
  <dcterms:modified xsi:type="dcterms:W3CDTF">2017-08-21T20:20:02Z</dcterms:modified>
  <cp:category/>
  <cp:version/>
  <cp:contentType/>
  <cp:contentStatus/>
</cp:coreProperties>
</file>