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kelloko/Documents/Willem project/Manuskripti/Drafts/Submission/Revision/Files for revision/"/>
    </mc:Choice>
  </mc:AlternateContent>
  <bookViews>
    <workbookView xWindow="0" yWindow="460" windowWidth="25360" windowHeight="14400" tabRatio="500" activeTab="4"/>
  </bookViews>
  <sheets>
    <sheet name="S3T_COMPLEMENT_ACTIVATION_C3a" sheetId="4" r:id="rId1"/>
    <sheet name="S3T_COMPLEMENT_ACTIVATION_TCC" sheetId="5" r:id="rId2"/>
    <sheet name="S3T_COMPLEMENT_INHIBITION_FH" sheetId="6" r:id="rId3"/>
    <sheet name="S3T_COMPLEMENT_INHIBITION_C4bp" sheetId="7" r:id="rId4"/>
    <sheet name="S3T_BIOFILM_FORMATION" sheetId="3" r:id="rId5"/>
    <sheet name="S2T_PLATELET_AGGREGATION" sheetId="2" r:id="rId6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" i="2" l="1"/>
  <c r="P12" i="2"/>
  <c r="P9" i="2"/>
  <c r="P4" i="2"/>
  <c r="N9" i="2"/>
  <c r="Q6" i="3"/>
  <c r="R6" i="3"/>
  <c r="S6" i="3"/>
  <c r="Q7" i="3"/>
  <c r="R7" i="3"/>
  <c r="S7" i="3"/>
  <c r="Q8" i="3"/>
  <c r="R8" i="3"/>
  <c r="S8" i="3"/>
  <c r="Q9" i="3"/>
  <c r="R9" i="3"/>
  <c r="S9" i="3"/>
  <c r="Q10" i="3"/>
  <c r="R10" i="3"/>
  <c r="S10" i="3"/>
  <c r="Q11" i="3"/>
  <c r="R11" i="3"/>
  <c r="S11" i="3"/>
  <c r="Q12" i="3"/>
  <c r="R12" i="3"/>
  <c r="S12" i="3"/>
  <c r="Q13" i="3"/>
  <c r="R13" i="3"/>
  <c r="S13" i="3"/>
  <c r="Q14" i="3"/>
  <c r="R14" i="3"/>
  <c r="S14" i="3"/>
  <c r="Q15" i="3"/>
  <c r="R15" i="3"/>
  <c r="S15" i="3"/>
  <c r="Q16" i="3"/>
  <c r="R16" i="3"/>
  <c r="S16" i="3"/>
  <c r="Q17" i="3"/>
  <c r="R17" i="3"/>
  <c r="S17" i="3"/>
  <c r="Q18" i="3"/>
  <c r="R18" i="3"/>
  <c r="S18" i="3"/>
  <c r="Q19" i="3"/>
  <c r="R19" i="3"/>
  <c r="S19" i="3"/>
  <c r="Q20" i="3"/>
  <c r="R20" i="3"/>
  <c r="S20" i="3"/>
  <c r="Q21" i="3"/>
  <c r="R21" i="3"/>
  <c r="S21" i="3"/>
  <c r="Q22" i="3"/>
  <c r="R22" i="3"/>
  <c r="S22" i="3"/>
  <c r="Q23" i="3"/>
  <c r="R23" i="3"/>
  <c r="S23" i="3"/>
  <c r="S5" i="3"/>
  <c r="R5" i="3"/>
  <c r="Q5" i="3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O6" i="7"/>
  <c r="P6" i="7"/>
  <c r="O17" i="7"/>
  <c r="O12" i="7"/>
  <c r="O7" i="7"/>
  <c r="Q7" i="7"/>
  <c r="O8" i="7"/>
  <c r="Q8" i="7"/>
  <c r="O9" i="7"/>
  <c r="Q9" i="7"/>
  <c r="O10" i="7"/>
  <c r="Q10" i="7"/>
  <c r="O11" i="7"/>
  <c r="Q11" i="7"/>
  <c r="Q12" i="7"/>
  <c r="O13" i="7"/>
  <c r="Q13" i="7"/>
  <c r="O14" i="7"/>
  <c r="Q14" i="7"/>
  <c r="O15" i="7"/>
  <c r="Q15" i="7"/>
  <c r="O16" i="7"/>
  <c r="Q16" i="7"/>
  <c r="Q17" i="7"/>
  <c r="O18" i="7"/>
  <c r="Q18" i="7"/>
  <c r="O19" i="7"/>
  <c r="Q19" i="7"/>
  <c r="O20" i="7"/>
  <c r="Q20" i="7"/>
  <c r="O21" i="7"/>
  <c r="Q21" i="7"/>
  <c r="O22" i="7"/>
  <c r="Q22" i="7"/>
  <c r="O23" i="7"/>
  <c r="Q23" i="7"/>
  <c r="O24" i="7"/>
  <c r="Q24" i="7"/>
  <c r="O25" i="7"/>
  <c r="Q25" i="7"/>
  <c r="O26" i="7"/>
  <c r="Q26" i="7"/>
  <c r="O27" i="7"/>
  <c r="Q27" i="7"/>
  <c r="Q6" i="7"/>
  <c r="R14" i="6"/>
  <c r="Q14" i="6"/>
  <c r="Q8" i="6"/>
  <c r="Q6" i="6"/>
  <c r="S14" i="6"/>
  <c r="S11" i="6"/>
  <c r="S12" i="6"/>
  <c r="S13" i="6"/>
  <c r="S15" i="6"/>
  <c r="S16" i="6"/>
  <c r="S17" i="6"/>
  <c r="S18" i="6"/>
  <c r="S22" i="6"/>
  <c r="S23" i="6"/>
  <c r="S19" i="6"/>
  <c r="S20" i="6"/>
  <c r="S21" i="6"/>
  <c r="S24" i="6"/>
  <c r="S25" i="6"/>
  <c r="S26" i="6"/>
  <c r="S27" i="6"/>
  <c r="S9" i="6"/>
  <c r="S8" i="6"/>
  <c r="S7" i="6"/>
  <c r="S10" i="6"/>
  <c r="S6" i="6"/>
  <c r="R6" i="6"/>
  <c r="AC9" i="5"/>
  <c r="AD9" i="5"/>
  <c r="AC10" i="5"/>
  <c r="AD10" i="5"/>
  <c r="AC11" i="5"/>
  <c r="AD11" i="5"/>
  <c r="AC12" i="5"/>
  <c r="AD12" i="5"/>
  <c r="AC13" i="5"/>
  <c r="AD13" i="5"/>
  <c r="AC14" i="5"/>
  <c r="AD14" i="5"/>
  <c r="AC15" i="5"/>
  <c r="AD15" i="5"/>
  <c r="AC16" i="5"/>
  <c r="AD16" i="5"/>
  <c r="AC17" i="5"/>
  <c r="AD17" i="5"/>
  <c r="AC18" i="5"/>
  <c r="AD18" i="5"/>
  <c r="AC19" i="5"/>
  <c r="AD19" i="5"/>
  <c r="AC20" i="5"/>
  <c r="AD20" i="5"/>
  <c r="AC21" i="5"/>
  <c r="AD21" i="5"/>
  <c r="AC22" i="5"/>
  <c r="AD22" i="5"/>
  <c r="AC23" i="5"/>
  <c r="AD23" i="5"/>
  <c r="AC24" i="5"/>
  <c r="AD24" i="5"/>
  <c r="AC25" i="5"/>
  <c r="AD25" i="5"/>
  <c r="AC26" i="5"/>
  <c r="AD26" i="5"/>
  <c r="AC27" i="5"/>
  <c r="AD27" i="5"/>
  <c r="AD8" i="5"/>
  <c r="AC8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10" i="5"/>
  <c r="AE9" i="5"/>
  <c r="AE8" i="5"/>
  <c r="Q7" i="4"/>
  <c r="R7" i="4"/>
  <c r="S7" i="4"/>
  <c r="Q8" i="4"/>
  <c r="R8" i="4"/>
  <c r="S8" i="4"/>
  <c r="Q9" i="4"/>
  <c r="R9" i="4"/>
  <c r="S9" i="4"/>
  <c r="Q10" i="4"/>
  <c r="R10" i="4"/>
  <c r="S10" i="4"/>
  <c r="Q11" i="4"/>
  <c r="R11" i="4"/>
  <c r="S11" i="4"/>
  <c r="Q12" i="4"/>
  <c r="R12" i="4"/>
  <c r="S12" i="4"/>
  <c r="Q13" i="4"/>
  <c r="R13" i="4"/>
  <c r="S13" i="4"/>
  <c r="Q14" i="4"/>
  <c r="R14" i="4"/>
  <c r="S14" i="4"/>
  <c r="Q15" i="4"/>
  <c r="R15" i="4"/>
  <c r="S15" i="4"/>
  <c r="Q16" i="4"/>
  <c r="R16" i="4"/>
  <c r="S16" i="4"/>
  <c r="Q17" i="4"/>
  <c r="R17" i="4"/>
  <c r="S17" i="4"/>
  <c r="Q18" i="4"/>
  <c r="R18" i="4"/>
  <c r="S18" i="4"/>
  <c r="Q19" i="4"/>
  <c r="R19" i="4"/>
  <c r="S19" i="4"/>
  <c r="Q20" i="4"/>
  <c r="R20" i="4"/>
  <c r="S20" i="4"/>
  <c r="Q21" i="4"/>
  <c r="R21" i="4"/>
  <c r="S21" i="4"/>
  <c r="Q22" i="4"/>
  <c r="R22" i="4"/>
  <c r="S22" i="4"/>
  <c r="Q23" i="4"/>
  <c r="R23" i="4"/>
  <c r="S23" i="4"/>
  <c r="Q24" i="4"/>
  <c r="R24" i="4"/>
  <c r="S24" i="4"/>
  <c r="Q25" i="4"/>
  <c r="R25" i="4"/>
  <c r="S25" i="4"/>
  <c r="Q26" i="4"/>
  <c r="R26" i="4"/>
  <c r="S26" i="4"/>
  <c r="S6" i="4"/>
  <c r="R27" i="6"/>
  <c r="Q27" i="6"/>
  <c r="R26" i="6"/>
  <c r="Q26" i="6"/>
  <c r="R25" i="6"/>
  <c r="Q25" i="6"/>
  <c r="R24" i="6"/>
  <c r="Q24" i="6"/>
  <c r="R15" i="6"/>
  <c r="Q15" i="6"/>
  <c r="R11" i="6"/>
  <c r="Q11" i="6"/>
  <c r="R7" i="6"/>
  <c r="Q7" i="6"/>
  <c r="R12" i="6"/>
  <c r="Q12" i="6"/>
  <c r="R16" i="6"/>
  <c r="Q16" i="6"/>
  <c r="R23" i="6"/>
  <c r="Q23" i="6"/>
  <c r="R22" i="6"/>
  <c r="Q22" i="6"/>
  <c r="R18" i="6"/>
  <c r="Q18" i="6"/>
  <c r="R20" i="6"/>
  <c r="Q20" i="6"/>
  <c r="R9" i="6"/>
  <c r="Q9" i="6"/>
  <c r="R19" i="6"/>
  <c r="Q19" i="6"/>
  <c r="R8" i="6"/>
  <c r="R17" i="6"/>
  <c r="Q17" i="6"/>
  <c r="R13" i="6"/>
  <c r="Q13" i="6"/>
  <c r="R10" i="6"/>
  <c r="Q10" i="6"/>
  <c r="R21" i="6"/>
  <c r="Q21" i="6"/>
  <c r="R6" i="4"/>
  <c r="Q6" i="4"/>
  <c r="Q19" i="2"/>
  <c r="Q18" i="2"/>
  <c r="Q21" i="2"/>
  <c r="Q20" i="2"/>
  <c r="Q17" i="2"/>
  <c r="Q7" i="2"/>
  <c r="P18" i="2"/>
  <c r="P21" i="2"/>
  <c r="P19" i="2"/>
  <c r="P20" i="2"/>
  <c r="P17" i="2"/>
  <c r="P11" i="2"/>
  <c r="Q16" i="2"/>
  <c r="P16" i="2"/>
  <c r="Q15" i="2"/>
  <c r="P15" i="2"/>
  <c r="Q14" i="2"/>
  <c r="P14" i="2"/>
  <c r="Q13" i="2"/>
  <c r="P13" i="2"/>
  <c r="Q12" i="2"/>
  <c r="Q11" i="2"/>
  <c r="Q10" i="2"/>
  <c r="P10" i="2"/>
  <c r="Q9" i="2"/>
  <c r="O9" i="2"/>
  <c r="O12" i="2"/>
  <c r="Q8" i="2"/>
  <c r="P8" i="2"/>
  <c r="P7" i="2"/>
  <c r="P6" i="2"/>
  <c r="P5" i="2"/>
  <c r="Q6" i="2"/>
  <c r="O5" i="2"/>
  <c r="Q5" i="2"/>
  <c r="Q4" i="2"/>
  <c r="O19" i="2"/>
  <c r="N19" i="2"/>
  <c r="O18" i="2"/>
  <c r="N18" i="2"/>
  <c r="O21" i="2"/>
  <c r="N21" i="2"/>
  <c r="O20" i="2"/>
  <c r="N20" i="2"/>
  <c r="O17" i="2"/>
  <c r="N17" i="2"/>
  <c r="O16" i="2"/>
  <c r="N16" i="2"/>
  <c r="O15" i="2"/>
  <c r="N15" i="2"/>
  <c r="O14" i="2"/>
  <c r="N14" i="2"/>
  <c r="O13" i="2"/>
  <c r="N13" i="2"/>
  <c r="N12" i="2"/>
  <c r="O11" i="2"/>
  <c r="N11" i="2"/>
  <c r="O10" i="2"/>
  <c r="N10" i="2"/>
  <c r="O8" i="2"/>
  <c r="N8" i="2"/>
  <c r="O7" i="2"/>
  <c r="N7" i="2"/>
  <c r="O6" i="2"/>
  <c r="N6" i="2"/>
  <c r="N5" i="2"/>
  <c r="O4" i="2"/>
</calcChain>
</file>

<file path=xl/sharedStrings.xml><?xml version="1.0" encoding="utf-8"?>
<sst xmlns="http://schemas.openxmlformats.org/spreadsheetml/2006/main" count="372" uniqueCount="107">
  <si>
    <t>Donor 1</t>
  </si>
  <si>
    <t>Donor 2</t>
  </si>
  <si>
    <t>Donor 3</t>
  </si>
  <si>
    <t>Donor 4</t>
  </si>
  <si>
    <t>Donor 5</t>
  </si>
  <si>
    <t>Donor 6</t>
  </si>
  <si>
    <t>Total aggregation count</t>
  </si>
  <si>
    <t>Platelet aggregation</t>
  </si>
  <si>
    <t>Aggregation (%)</t>
  </si>
  <si>
    <t>SD of Light transmission %</t>
  </si>
  <si>
    <t>SD of time (min)</t>
  </si>
  <si>
    <t xml:space="preserve"> 2/3</t>
  </si>
  <si>
    <t>0/4</t>
  </si>
  <si>
    <t>Lrh7</t>
  </si>
  <si>
    <t>0/2</t>
  </si>
  <si>
    <t>Lrh8</t>
  </si>
  <si>
    <t>Lrh9</t>
  </si>
  <si>
    <t>Lrh11</t>
  </si>
  <si>
    <t xml:space="preserve"> 1/5</t>
  </si>
  <si>
    <t>Lrh13</t>
  </si>
  <si>
    <t>Lrh14</t>
  </si>
  <si>
    <t>Lrh18</t>
  </si>
  <si>
    <t xml:space="preserve"> 2/5</t>
  </si>
  <si>
    <t>Lrh20</t>
  </si>
  <si>
    <t>Lrh22</t>
  </si>
  <si>
    <t xml:space="preserve"> 4/4</t>
  </si>
  <si>
    <t>Lrh28</t>
  </si>
  <si>
    <t>Lrh30</t>
  </si>
  <si>
    <t>0/3</t>
  </si>
  <si>
    <t>Lrh32</t>
  </si>
  <si>
    <t>Lrh38</t>
  </si>
  <si>
    <t>Lrh39</t>
  </si>
  <si>
    <t xml:space="preserve">Strain </t>
  </si>
  <si>
    <t>Lag time (min)</t>
  </si>
  <si>
    <t>Positive/All Assays</t>
  </si>
  <si>
    <t>Lrh46</t>
  </si>
  <si>
    <t>Lrh47</t>
  </si>
  <si>
    <t>Average Light transmission %</t>
  </si>
  <si>
    <t>Experiment 1</t>
  </si>
  <si>
    <t>Experiment 3</t>
  </si>
  <si>
    <t>Experiment 4</t>
  </si>
  <si>
    <t>Experiment 5</t>
  </si>
  <si>
    <t>Experiment 6</t>
  </si>
  <si>
    <t>Biological replicate 1</t>
  </si>
  <si>
    <t>Biological replicate 2</t>
  </si>
  <si>
    <t>Strain name</t>
  </si>
  <si>
    <t xml:space="preserve">L. rhamnosus GG (ATCC 53103) </t>
  </si>
  <si>
    <t>Experiment 2</t>
  </si>
  <si>
    <t>C3a ELISA</t>
  </si>
  <si>
    <t>Serum activation experiment:</t>
  </si>
  <si>
    <t>C3a measurement by ELISA:</t>
  </si>
  <si>
    <r>
      <t xml:space="preserve">C3a formation in serum  after complement activation by </t>
    </r>
    <r>
      <rPr>
        <i/>
        <sz val="12"/>
        <color theme="1"/>
        <rFont val="Calibri"/>
        <family val="2"/>
        <scheme val="minor"/>
      </rPr>
      <t>L. Rhamnosus</t>
    </r>
    <r>
      <rPr>
        <sz val="12"/>
        <color theme="1"/>
        <rFont val="Calibri"/>
        <family val="2"/>
        <scheme val="minor"/>
      </rPr>
      <t xml:space="preserve"> strains.</t>
    </r>
  </si>
  <si>
    <t xml:space="preserve">Positive control: </t>
  </si>
  <si>
    <t xml:space="preserve">Negative control: </t>
  </si>
  <si>
    <t>Average</t>
  </si>
  <si>
    <t>SD</t>
  </si>
  <si>
    <t>n</t>
  </si>
  <si>
    <r>
      <t xml:space="preserve">TCC formation in serum  after complement activation by </t>
    </r>
    <r>
      <rPr>
        <i/>
        <sz val="12"/>
        <color theme="1"/>
        <rFont val="Calibri"/>
        <family val="2"/>
        <scheme val="minor"/>
      </rPr>
      <t>L. Rhamnosus</t>
    </r>
    <r>
      <rPr>
        <sz val="12"/>
        <color theme="1"/>
        <rFont val="Calibri"/>
        <family val="2"/>
        <scheme val="minor"/>
      </rPr>
      <t xml:space="preserve"> strains.</t>
    </r>
  </si>
  <si>
    <t>Complement TCC (SC5b-9) measured from serum by ELISA (see methods).</t>
  </si>
  <si>
    <t xml:space="preserve">Experiment 3 </t>
  </si>
  <si>
    <t>Experiment 7</t>
  </si>
  <si>
    <t>Replicate 1</t>
  </si>
  <si>
    <t>Replicate 2</t>
  </si>
  <si>
    <t>Replicate 3</t>
  </si>
  <si>
    <t>Lrh40</t>
  </si>
  <si>
    <t>1,65*</t>
  </si>
  <si>
    <t>1,80*</t>
  </si>
  <si>
    <t>*outlier</t>
  </si>
  <si>
    <t>Low complement control:</t>
  </si>
  <si>
    <t>TCC measurement by ELISA:</t>
  </si>
  <si>
    <t>FH Binding (%)</t>
  </si>
  <si>
    <r>
      <rPr>
        <i/>
        <sz val="12"/>
        <color theme="1"/>
        <rFont val="Calibri"/>
        <family val="2"/>
        <scheme val="minor"/>
      </rPr>
      <t xml:space="preserve">L. rhamnosus </t>
    </r>
    <r>
      <rPr>
        <sz val="12"/>
        <color theme="1"/>
        <rFont val="Calibri"/>
        <family val="2"/>
        <scheme val="minor"/>
      </rPr>
      <t xml:space="preserve">GG (ATCC 53103) </t>
    </r>
  </si>
  <si>
    <t>GVB, background control</t>
  </si>
  <si>
    <t>Negative control:</t>
  </si>
  <si>
    <t>Formation of complement C3a:</t>
  </si>
  <si>
    <t>Formation of terminal complement complex (TCC):</t>
  </si>
  <si>
    <t>Binding of I-125 labeleb factorH to the strains.</t>
  </si>
  <si>
    <t>Complement inhibitor factor H binding:</t>
  </si>
  <si>
    <t>Complement inhibitor C4bp binding:</t>
  </si>
  <si>
    <t>Binding of I-125 labeleb C4bp to the strains.</t>
  </si>
  <si>
    <t>C4bp Binding (%)</t>
  </si>
  <si>
    <r>
      <t>(</t>
    </r>
    <r>
      <rPr>
        <sz val="12"/>
        <color theme="0"/>
        <rFont val="Symbol"/>
        <charset val="2"/>
      </rPr>
      <t>m</t>
    </r>
    <r>
      <rPr>
        <sz val="12"/>
        <color theme="0"/>
        <rFont val="Calibri"/>
        <family val="2"/>
        <scheme val="minor"/>
      </rPr>
      <t>g/ml)</t>
    </r>
  </si>
  <si>
    <t>TCC ELISA (AU/ml)</t>
  </si>
  <si>
    <t>Strain</t>
  </si>
  <si>
    <t>Background:</t>
  </si>
  <si>
    <t>Biofilm formation (%)</t>
  </si>
  <si>
    <t>Biofilm formation:</t>
  </si>
  <si>
    <t>The strains were grown on plated.</t>
  </si>
  <si>
    <t>The cells were stained and washed.</t>
  </si>
  <si>
    <t>Replicate 4</t>
  </si>
  <si>
    <t>The plate was scanned at 700nm</t>
  </si>
  <si>
    <t>See details (Materials and methods).</t>
  </si>
  <si>
    <t>Lag time for the aggregation (positives)</t>
  </si>
  <si>
    <t>Complement C3a measured from activated serum by ELISA (see methods).</t>
  </si>
  <si>
    <r>
      <t>emm8 (</t>
    </r>
    <r>
      <rPr>
        <i/>
        <sz val="12"/>
        <color theme="1"/>
        <rFont val="Calibri"/>
        <family val="2"/>
        <scheme val="minor"/>
      </rPr>
      <t>S. pyogenes</t>
    </r>
    <r>
      <rPr>
        <sz val="12"/>
        <color theme="1"/>
        <rFont val="Calibri"/>
        <family val="2"/>
        <scheme val="minor"/>
      </rPr>
      <t>, ATCC 12349)</t>
    </r>
  </si>
  <si>
    <r>
      <t>st369 (</t>
    </r>
    <r>
      <rPr>
        <i/>
        <sz val="12"/>
        <color theme="1"/>
        <rFont val="Calibri"/>
        <family val="2"/>
        <scheme val="minor"/>
      </rPr>
      <t>S. pyogenes</t>
    </r>
    <r>
      <rPr>
        <sz val="12"/>
        <color theme="1"/>
        <rFont val="Calibri"/>
        <family val="2"/>
        <scheme val="minor"/>
      </rPr>
      <t>, blood isolate, escape complement)</t>
    </r>
  </si>
  <si>
    <r>
      <t xml:space="preserve">L. rhamnosus </t>
    </r>
    <r>
      <rPr>
        <sz val="12"/>
        <color theme="1"/>
        <rFont val="Calibri"/>
        <family val="2"/>
        <scheme val="minor"/>
      </rPr>
      <t xml:space="preserve">GG (ATCC 53103) </t>
    </r>
  </si>
  <si>
    <r>
      <rPr>
        <i/>
        <sz val="12"/>
        <color theme="1"/>
        <rFont val="Calibri"/>
        <family val="2"/>
        <scheme val="minor"/>
      </rPr>
      <t>L. rhamnosus</t>
    </r>
    <r>
      <rPr>
        <sz val="12"/>
        <color theme="1"/>
        <rFont val="Calibri"/>
        <family val="2"/>
        <scheme val="minor"/>
      </rPr>
      <t xml:space="preserve"> GG (ATCC 53103) </t>
    </r>
  </si>
  <si>
    <r>
      <rPr>
        <i/>
        <sz val="12"/>
        <color theme="1"/>
        <rFont val="Calibri"/>
        <family val="2"/>
        <scheme val="minor"/>
      </rPr>
      <t>L. salivarius</t>
    </r>
    <r>
      <rPr>
        <sz val="12"/>
        <color theme="1"/>
        <rFont val="Calibri"/>
        <family val="2"/>
        <scheme val="minor"/>
      </rPr>
      <t xml:space="preserve"> CCUG 47825</t>
    </r>
  </si>
  <si>
    <t xml:space="preserve">and each well was compared to average intensities of </t>
  </si>
  <si>
    <r>
      <rPr>
        <sz val="12"/>
        <color rgb="FF000000"/>
        <rFont val="Calibri"/>
        <scheme val="minor"/>
      </rPr>
      <t>PB12 (C11),</t>
    </r>
    <r>
      <rPr>
        <i/>
        <sz val="12"/>
        <color rgb="FF000000"/>
        <rFont val="Calibri"/>
        <family val="2"/>
        <scheme val="minor"/>
      </rPr>
      <t xml:space="preserve"> L. rhamnosus </t>
    </r>
    <r>
      <rPr>
        <sz val="12"/>
        <color rgb="FF000000"/>
        <rFont val="Calibri"/>
        <scheme val="minor"/>
      </rPr>
      <t>GG without SpaCBA pili</t>
    </r>
  </si>
  <si>
    <r>
      <t xml:space="preserve">L.salivarius </t>
    </r>
    <r>
      <rPr>
        <sz val="12"/>
        <color theme="1"/>
        <rFont val="Calibri"/>
        <family val="2"/>
        <scheme val="minor"/>
      </rPr>
      <t>CCUG 47825</t>
    </r>
  </si>
  <si>
    <r>
      <t xml:space="preserve">L. rhamnosus </t>
    </r>
    <r>
      <rPr>
        <sz val="12"/>
        <color theme="1"/>
        <rFont val="Calibri"/>
        <family val="2"/>
        <scheme val="minor"/>
      </rPr>
      <t xml:space="preserve">GG (ATCC 53103) </t>
    </r>
  </si>
  <si>
    <t>L. salivarius CCUG 47825</t>
  </si>
  <si>
    <r>
      <t>emm8 (</t>
    </r>
    <r>
      <rPr>
        <i/>
        <sz val="12"/>
        <color theme="1"/>
        <rFont val="Calibri"/>
        <family val="2"/>
        <scheme val="minor"/>
      </rPr>
      <t>S. pyogenes</t>
    </r>
    <r>
      <rPr>
        <sz val="12"/>
        <color theme="1"/>
        <rFont val="Calibri"/>
        <family val="2"/>
        <scheme val="minor"/>
      </rPr>
      <t>, Rfs ATCC 12349)</t>
    </r>
  </si>
  <si>
    <r>
      <t>st369 (</t>
    </r>
    <r>
      <rPr>
        <i/>
        <sz val="12"/>
        <color theme="1"/>
        <rFont val="Calibri"/>
        <family val="2"/>
        <scheme val="minor"/>
      </rPr>
      <t>S. pyogenes</t>
    </r>
    <r>
      <rPr>
        <sz val="12"/>
        <color theme="1"/>
        <rFont val="Calibri"/>
        <family val="2"/>
        <scheme val="minor"/>
      </rPr>
      <t>, blood isolate, Escape complement)</t>
    </r>
  </si>
  <si>
    <t>positive control (L. salivarius 100%) to get relative value (%).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</si>
</sst>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  <scheme val="minor"/>
    </font>
    <font>
      <sz val="22"/>
      <color theme="0"/>
      <name val="Calibri"/>
      <scheme val="minor"/>
    </font>
    <font>
      <b/>
      <sz val="18"/>
      <color theme="1"/>
      <name val="Calibri"/>
      <scheme val="minor"/>
    </font>
    <font>
      <b/>
      <sz val="18"/>
      <color rgb="FF000000"/>
      <name val="Calibri"/>
      <scheme val="minor"/>
    </font>
    <font>
      <sz val="16"/>
      <color theme="0"/>
      <name val="Calibri"/>
      <scheme val="minor"/>
    </font>
    <font>
      <sz val="16"/>
      <color rgb="FF9C0006"/>
      <name val="Calibri"/>
      <scheme val="minor"/>
    </font>
    <font>
      <sz val="16"/>
      <color rgb="FF006100"/>
      <name val="Calibri"/>
      <scheme val="minor"/>
    </font>
    <font>
      <sz val="16"/>
      <color rgb="FF000000"/>
      <name val="Calibri"/>
      <scheme val="minor"/>
    </font>
    <font>
      <sz val="12"/>
      <color rgb="FF9C57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20"/>
      <color theme="0"/>
      <name val="Calibri"/>
      <scheme val="minor"/>
    </font>
    <font>
      <sz val="19"/>
      <color theme="0"/>
      <name val="Calibri"/>
      <scheme val="minor"/>
    </font>
    <font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FF0000"/>
      <name val="Calibri"/>
      <scheme val="minor"/>
    </font>
    <font>
      <sz val="14"/>
      <color theme="0"/>
      <name val="Calibri"/>
      <scheme val="minor"/>
    </font>
    <font>
      <i/>
      <sz val="12"/>
      <color rgb="FF000000"/>
      <name val="Calibri"/>
      <family val="2"/>
      <scheme val="minor"/>
    </font>
    <font>
      <sz val="12"/>
      <color rgb="FF000000"/>
      <name val="Calibri"/>
      <scheme val="minor"/>
    </font>
    <font>
      <sz val="12"/>
      <color theme="0"/>
      <name val="Symbol"/>
      <charset val="2"/>
    </font>
    <font>
      <b/>
      <i/>
      <sz val="12"/>
      <color theme="1"/>
      <name val="Calibri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1"/>
        <bgColor indexed="64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theme="0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theme="1"/>
      </left>
      <right style="thin">
        <color auto="1"/>
      </right>
      <top style="medium">
        <color theme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theme="1"/>
      </top>
      <bottom style="thin">
        <color auto="1"/>
      </bottom>
      <diagonal/>
    </border>
    <border>
      <left style="thin">
        <color auto="1"/>
      </left>
      <right/>
      <top style="medium">
        <color theme="1"/>
      </top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/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thin">
        <color theme="0"/>
      </left>
      <right style="thin">
        <color auto="1"/>
      </right>
      <top/>
      <bottom/>
      <diagonal/>
    </border>
    <border>
      <left style="thin">
        <color auto="1"/>
      </left>
      <right style="thin">
        <color theme="0"/>
      </right>
      <top/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theme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0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auto="1"/>
      </bottom>
      <diagonal/>
    </border>
    <border>
      <left/>
      <right/>
      <top style="thin">
        <color theme="1"/>
      </top>
      <bottom style="thin">
        <color auto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 style="thin">
        <color auto="1"/>
      </top>
      <bottom/>
      <diagonal/>
    </border>
    <border>
      <left style="thin">
        <color auto="1"/>
      </left>
      <right style="medium">
        <color theme="1"/>
      </right>
      <top style="thin">
        <color auto="1"/>
      </top>
      <bottom/>
      <diagonal/>
    </border>
  </borders>
  <cellStyleXfs count="34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2" fillId="4" borderId="0" applyNumberFormat="0" applyBorder="0" applyAlignment="0" applyProtection="0"/>
    <xf numFmtId="0" fontId="6" fillId="13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15">
    <xf numFmtId="0" fontId="0" fillId="0" borderId="0" xfId="0"/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10" borderId="2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wrapText="1"/>
    </xf>
    <xf numFmtId="0" fontId="0" fillId="0" borderId="0" xfId="0" applyFont="1"/>
    <xf numFmtId="0" fontId="18" fillId="10" borderId="13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4" borderId="15" xfId="3" applyFont="1" applyBorder="1" applyAlignment="1">
      <alignment horizontal="left" vertical="center"/>
    </xf>
    <xf numFmtId="0" fontId="9" fillId="5" borderId="15" xfId="3" applyFont="1" applyFill="1" applyBorder="1" applyAlignment="1">
      <alignment horizontal="left" vertical="center"/>
    </xf>
    <xf numFmtId="0" fontId="16" fillId="6" borderId="15" xfId="0" applyFont="1" applyFill="1" applyBorder="1" applyAlignment="1">
      <alignment horizontal="left" vertical="center"/>
    </xf>
    <xf numFmtId="0" fontId="16" fillId="7" borderId="15" xfId="0" applyFont="1" applyFill="1" applyBorder="1" applyAlignment="1">
      <alignment horizontal="left" vertical="center"/>
    </xf>
    <xf numFmtId="0" fontId="16" fillId="8" borderId="15" xfId="0" applyFont="1" applyFill="1" applyBorder="1" applyAlignment="1">
      <alignment horizontal="left" vertical="center"/>
    </xf>
    <xf numFmtId="0" fontId="5" fillId="0" borderId="17" xfId="0" applyFont="1" applyBorder="1" applyAlignment="1">
      <alignment horizontal="center" vertical="center" wrapText="1"/>
    </xf>
    <xf numFmtId="0" fontId="9" fillId="12" borderId="18" xfId="0" applyFont="1" applyFill="1" applyBorder="1" applyAlignment="1">
      <alignment horizontal="center" vertical="center"/>
    </xf>
    <xf numFmtId="0" fontId="9" fillId="11" borderId="18" xfId="0" applyFont="1" applyFill="1" applyBorder="1" applyAlignment="1">
      <alignment horizontal="center" vertical="center"/>
    </xf>
    <xf numFmtId="0" fontId="9" fillId="12" borderId="19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3" fillId="14" borderId="29" xfId="2" applyFont="1" applyFill="1" applyBorder="1" applyAlignment="1">
      <alignment horizontal="center" vertical="center" wrapText="1"/>
    </xf>
    <xf numFmtId="0" fontId="13" fillId="14" borderId="30" xfId="2" applyFont="1" applyFill="1" applyBorder="1" applyAlignment="1">
      <alignment horizontal="center" vertical="center" wrapText="1"/>
    </xf>
    <xf numFmtId="164" fontId="20" fillId="0" borderId="31" xfId="0" applyNumberFormat="1" applyFont="1" applyBorder="1" applyAlignment="1">
      <alignment horizontal="center" vertical="center"/>
    </xf>
    <xf numFmtId="164" fontId="20" fillId="0" borderId="32" xfId="0" applyNumberFormat="1" applyFont="1" applyBorder="1" applyAlignment="1">
      <alignment horizontal="center" vertical="center"/>
    </xf>
    <xf numFmtId="164" fontId="20" fillId="0" borderId="22" xfId="0" applyNumberFormat="1" applyFont="1" applyBorder="1" applyAlignment="1">
      <alignment horizontal="center" vertical="center"/>
    </xf>
    <xf numFmtId="164" fontId="20" fillId="0" borderId="23" xfId="0" applyNumberFormat="1" applyFont="1" applyBorder="1" applyAlignment="1">
      <alignment horizontal="center" vertical="center"/>
    </xf>
    <xf numFmtId="164" fontId="20" fillId="0" borderId="24" xfId="0" applyNumberFormat="1" applyFont="1" applyBorder="1" applyAlignment="1">
      <alignment horizontal="center" vertical="center"/>
    </xf>
    <xf numFmtId="164" fontId="20" fillId="0" borderId="26" xfId="0" applyNumberFormat="1" applyFont="1" applyBorder="1" applyAlignment="1">
      <alignment horizontal="center" vertical="center"/>
    </xf>
    <xf numFmtId="164" fontId="20" fillId="0" borderId="33" xfId="0" applyNumberFormat="1" applyFont="1" applyBorder="1" applyAlignment="1">
      <alignment horizontal="center" vertical="center"/>
    </xf>
    <xf numFmtId="164" fontId="20" fillId="0" borderId="27" xfId="0" applyNumberFormat="1" applyFont="1" applyBorder="1" applyAlignment="1">
      <alignment horizontal="center" vertical="center"/>
    </xf>
    <xf numFmtId="164" fontId="20" fillId="0" borderId="28" xfId="0" applyNumberFormat="1" applyFont="1" applyBorder="1" applyAlignment="1">
      <alignment horizontal="center" vertical="center"/>
    </xf>
    <xf numFmtId="0" fontId="13" fillId="14" borderId="34" xfId="2" applyFont="1" applyFill="1" applyBorder="1" applyAlignment="1">
      <alignment horizontal="center" vertical="center" wrapText="1"/>
    </xf>
    <xf numFmtId="0" fontId="13" fillId="14" borderId="35" xfId="2" applyFont="1" applyFill="1" applyBorder="1" applyAlignment="1">
      <alignment horizontal="left" vertical="center" wrapText="1"/>
    </xf>
    <xf numFmtId="0" fontId="14" fillId="2" borderId="36" xfId="1" applyFont="1" applyBorder="1" applyAlignment="1">
      <alignment horizontal="center" vertical="center"/>
    </xf>
    <xf numFmtId="0" fontId="15" fillId="13" borderId="37" xfId="4" quotePrefix="1" applyFont="1" applyBorder="1" applyAlignment="1">
      <alignment horizontal="center" vertical="center"/>
    </xf>
    <xf numFmtId="0" fontId="14" fillId="2" borderId="37" xfId="1" applyFont="1" applyBorder="1" applyAlignment="1">
      <alignment horizontal="center" vertical="center"/>
    </xf>
    <xf numFmtId="0" fontId="15" fillId="13" borderId="38" xfId="4" quotePrefix="1" applyFont="1" applyBorder="1" applyAlignment="1">
      <alignment horizontal="center" vertical="center"/>
    </xf>
    <xf numFmtId="0" fontId="22" fillId="14" borderId="11" xfId="2" applyFont="1" applyFill="1" applyBorder="1" applyAlignment="1">
      <alignment horizontal="center" vertical="center" wrapText="1"/>
    </xf>
    <xf numFmtId="0" fontId="13" fillId="14" borderId="39" xfId="2" applyFont="1" applyFill="1" applyBorder="1" applyAlignment="1">
      <alignment horizontal="center" vertical="center" wrapText="1"/>
    </xf>
    <xf numFmtId="0" fontId="9" fillId="9" borderId="41" xfId="0" applyFont="1" applyFill="1" applyBorder="1" applyAlignment="1">
      <alignment horizontal="left" vertical="center"/>
    </xf>
    <xf numFmtId="0" fontId="9" fillId="9" borderId="42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23" fillId="0" borderId="0" xfId="0" applyFont="1" applyAlignment="1">
      <alignment vertical="center"/>
    </xf>
    <xf numFmtId="0" fontId="0" fillId="0" borderId="0" xfId="0" applyAlignment="1">
      <alignment vertical="center"/>
    </xf>
    <xf numFmtId="0" fontId="18" fillId="10" borderId="0" xfId="0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 vertical="center" wrapText="1"/>
    </xf>
    <xf numFmtId="0" fontId="5" fillId="11" borderId="14" xfId="0" applyFont="1" applyFill="1" applyBorder="1" applyAlignment="1">
      <alignment horizontal="center" vertical="center" wrapText="1"/>
    </xf>
    <xf numFmtId="0" fontId="0" fillId="11" borderId="14" xfId="0" applyFont="1" applyFill="1" applyBorder="1" applyAlignment="1">
      <alignment horizontal="center" vertical="center"/>
    </xf>
    <xf numFmtId="0" fontId="0" fillId="11" borderId="14" xfId="0" applyFont="1" applyFill="1" applyBorder="1" applyAlignment="1">
      <alignment horizontal="center" vertical="center" wrapText="1"/>
    </xf>
    <xf numFmtId="0" fontId="19" fillId="0" borderId="0" xfId="0" applyFont="1"/>
    <xf numFmtId="0" fontId="19" fillId="14" borderId="0" xfId="0" applyFont="1" applyFill="1"/>
    <xf numFmtId="0" fontId="0" fillId="14" borderId="0" xfId="0" applyFill="1"/>
    <xf numFmtId="14" fontId="0" fillId="0" borderId="0" xfId="0" applyNumberFormat="1"/>
    <xf numFmtId="2" fontId="0" fillId="0" borderId="1" xfId="0" applyNumberFormat="1" applyFill="1" applyBorder="1" applyAlignment="1">
      <alignment horizontal="center" vertical="center"/>
    </xf>
    <xf numFmtId="2" fontId="1" fillId="16" borderId="4" xfId="26" applyNumberFormat="1" applyBorder="1" applyAlignment="1">
      <alignment horizontal="center" vertical="center"/>
    </xf>
    <xf numFmtId="2" fontId="2" fillId="4" borderId="4" xfId="3" applyNumberFormat="1" applyBorder="1" applyAlignment="1">
      <alignment horizontal="center" vertical="center"/>
    </xf>
    <xf numFmtId="2" fontId="1" fillId="17" borderId="4" xfId="27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26" fillId="16" borderId="4" xfId="26" applyNumberFormat="1" applyFont="1" applyBorder="1" applyAlignment="1">
      <alignment horizontal="center" vertical="center"/>
    </xf>
    <xf numFmtId="2" fontId="26" fillId="17" borderId="4" xfId="27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0" fontId="24" fillId="10" borderId="46" xfId="0" applyFont="1" applyFill="1" applyBorder="1" applyAlignment="1">
      <alignment horizontal="center" vertical="center" wrapText="1"/>
    </xf>
    <xf numFmtId="0" fontId="0" fillId="0" borderId="52" xfId="0" applyBorder="1" applyAlignment="1">
      <alignment horizontal="right" vertical="center"/>
    </xf>
    <xf numFmtId="0" fontId="0" fillId="0" borderId="53" xfId="0" applyBorder="1" applyAlignment="1">
      <alignment horizontal="right" vertical="center"/>
    </xf>
    <xf numFmtId="0" fontId="0" fillId="0" borderId="54" xfId="0" applyBorder="1" applyAlignment="1">
      <alignment horizontal="right" vertical="center"/>
    </xf>
    <xf numFmtId="0" fontId="4" fillId="14" borderId="4" xfId="0" applyFont="1" applyFill="1" applyBorder="1" applyAlignment="1">
      <alignment vertical="center"/>
    </xf>
    <xf numFmtId="0" fontId="4" fillId="10" borderId="13" xfId="0" applyFont="1" applyFill="1" applyBorder="1" applyAlignment="1">
      <alignment horizontal="center" vertical="center" wrapText="1"/>
    </xf>
    <xf numFmtId="2" fontId="1" fillId="16" borderId="12" xfId="26" applyNumberFormat="1" applyBorder="1" applyAlignment="1">
      <alignment horizontal="center" vertical="center"/>
    </xf>
    <xf numFmtId="2" fontId="1" fillId="18" borderId="4" xfId="28" applyNumberFormat="1" applyBorder="1" applyAlignment="1">
      <alignment horizontal="center" vertical="center"/>
    </xf>
    <xf numFmtId="2" fontId="1" fillId="19" borderId="4" xfId="29" applyNumberFormat="1" applyBorder="1" applyAlignment="1">
      <alignment horizontal="center" vertical="center"/>
    </xf>
    <xf numFmtId="2" fontId="0" fillId="0" borderId="1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1" fillId="16" borderId="47" xfId="26" applyNumberFormat="1" applyBorder="1" applyAlignment="1">
      <alignment horizontal="center" vertical="center"/>
    </xf>
    <xf numFmtId="2" fontId="1" fillId="16" borderId="8" xfId="26" applyNumberFormat="1" applyBorder="1" applyAlignment="1">
      <alignment horizontal="center" vertical="center"/>
    </xf>
    <xf numFmtId="2" fontId="1" fillId="15" borderId="4" xfId="25" applyNumberFormat="1" applyFont="1" applyBorder="1" applyAlignment="1">
      <alignment horizontal="center" vertical="center"/>
    </xf>
    <xf numFmtId="2" fontId="1" fillId="17" borderId="12" xfId="27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2" fillId="0" borderId="4" xfId="3" applyNumberFormat="1" applyFill="1" applyBorder="1" applyAlignment="1">
      <alignment horizontal="center" vertical="center"/>
    </xf>
    <xf numFmtId="2" fontId="2" fillId="0" borderId="1" xfId="3" applyNumberFormat="1" applyFill="1" applyBorder="1" applyAlignment="1">
      <alignment horizontal="center" vertical="center"/>
    </xf>
    <xf numFmtId="2" fontId="0" fillId="20" borderId="4" xfId="0" applyNumberFormat="1" applyFill="1" applyBorder="1" applyAlignment="1">
      <alignment horizontal="center" vertical="center"/>
    </xf>
    <xf numFmtId="0" fontId="4" fillId="14" borderId="12" xfId="0" applyFont="1" applyFill="1" applyBorder="1" applyAlignment="1">
      <alignment vertical="center"/>
    </xf>
    <xf numFmtId="2" fontId="0" fillId="0" borderId="44" xfId="0" applyNumberFormat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2" fontId="0" fillId="0" borderId="44" xfId="0" applyNumberFormat="1" applyFill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0" fillId="0" borderId="55" xfId="0" applyFont="1" applyBorder="1" applyAlignment="1">
      <alignment horizontal="center" vertical="center" wrapText="1"/>
    </xf>
    <xf numFmtId="0" fontId="0" fillId="11" borderId="55" xfId="0" applyFont="1" applyFill="1" applyBorder="1" applyAlignment="1">
      <alignment horizontal="center" vertical="center" wrapText="1"/>
    </xf>
    <xf numFmtId="0" fontId="0" fillId="0" borderId="56" xfId="0" applyFont="1" applyBorder="1" applyAlignment="1">
      <alignment horizontal="center" vertical="center"/>
    </xf>
    <xf numFmtId="2" fontId="0" fillId="16" borderId="12" xfId="26" applyNumberFormat="1" applyFont="1" applyBorder="1" applyAlignment="1">
      <alignment horizontal="center" vertical="center"/>
    </xf>
    <xf numFmtId="2" fontId="0" fillId="16" borderId="4" xfId="26" applyNumberFormat="1" applyFont="1" applyBorder="1" applyAlignment="1">
      <alignment horizontal="center" vertical="center"/>
    </xf>
    <xf numFmtId="2" fontId="0" fillId="4" borderId="4" xfId="3" applyNumberFormat="1" applyFont="1" applyBorder="1" applyAlignment="1">
      <alignment horizontal="center" vertical="center"/>
    </xf>
    <xf numFmtId="2" fontId="0" fillId="17" borderId="4" xfId="27" applyNumberFormat="1" applyFont="1" applyBorder="1" applyAlignment="1">
      <alignment horizontal="center" vertical="center"/>
    </xf>
    <xf numFmtId="2" fontId="0" fillId="18" borderId="4" xfId="28" applyNumberFormat="1" applyFont="1" applyBorder="1" applyAlignment="1">
      <alignment horizontal="center" vertical="center"/>
    </xf>
    <xf numFmtId="2" fontId="0" fillId="19" borderId="4" xfId="29" applyNumberFormat="1" applyFont="1" applyBorder="1" applyAlignment="1">
      <alignment horizontal="center" vertical="center"/>
    </xf>
    <xf numFmtId="2" fontId="2" fillId="4" borderId="1" xfId="3" applyNumberFormat="1" applyBorder="1" applyAlignment="1">
      <alignment horizontal="center" vertical="center"/>
    </xf>
    <xf numFmtId="2" fontId="2" fillId="4" borderId="8" xfId="3" applyNumberFormat="1" applyBorder="1" applyAlignment="1">
      <alignment horizontal="center" vertical="center"/>
    </xf>
    <xf numFmtId="2" fontId="2" fillId="4" borderId="9" xfId="3" applyNumberForma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0" fillId="0" borderId="55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28" fillId="0" borderId="57" xfId="0" applyFont="1" applyBorder="1" applyAlignment="1">
      <alignment horizontal="center" vertical="center" wrapText="1"/>
    </xf>
    <xf numFmtId="0" fontId="25" fillId="0" borderId="0" xfId="0" applyFont="1"/>
    <xf numFmtId="0" fontId="4" fillId="10" borderId="0" xfId="0" applyFont="1" applyFill="1" applyBorder="1" applyAlignment="1">
      <alignment horizontal="center" vertical="center" wrapText="1"/>
    </xf>
    <xf numFmtId="0" fontId="0" fillId="0" borderId="62" xfId="0" applyBorder="1"/>
    <xf numFmtId="0" fontId="4" fillId="14" borderId="15" xfId="0" applyFont="1" applyFill="1" applyBorder="1"/>
    <xf numFmtId="2" fontId="1" fillId="11" borderId="14" xfId="26" applyNumberFormat="1" applyFill="1" applyBorder="1" applyAlignment="1">
      <alignment horizontal="center" vertical="center"/>
    </xf>
    <xf numFmtId="2" fontId="2" fillId="21" borderId="14" xfId="3" applyNumberFormat="1" applyFill="1" applyBorder="1" applyAlignment="1">
      <alignment horizontal="center" vertical="center"/>
    </xf>
    <xf numFmtId="2" fontId="1" fillId="12" borderId="14" xfId="27" applyNumberForma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24" fillId="10" borderId="13" xfId="0" applyFont="1" applyFill="1" applyBorder="1" applyAlignment="1">
      <alignment horizontal="center" vertical="center" wrapText="1"/>
    </xf>
    <xf numFmtId="2" fontId="5" fillId="12" borderId="14" xfId="27" applyNumberFormat="1" applyFont="1" applyFill="1" applyBorder="1" applyAlignment="1">
      <alignment horizontal="center" vertical="center"/>
    </xf>
    <xf numFmtId="0" fontId="23" fillId="0" borderId="0" xfId="0" applyFont="1"/>
    <xf numFmtId="0" fontId="29" fillId="0" borderId="0" xfId="0" applyFont="1"/>
    <xf numFmtId="0" fontId="0" fillId="0" borderId="12" xfId="0" applyBorder="1" applyAlignment="1">
      <alignment horizontal="center" vertical="center"/>
    </xf>
    <xf numFmtId="0" fontId="4" fillId="14" borderId="21" xfId="0" applyFont="1" applyFill="1" applyBorder="1"/>
    <xf numFmtId="0" fontId="4" fillId="14" borderId="68" xfId="0" applyFont="1" applyFill="1" applyBorder="1"/>
    <xf numFmtId="0" fontId="0" fillId="0" borderId="14" xfId="0" applyBorder="1" applyAlignment="1">
      <alignment horizontal="center"/>
    </xf>
    <xf numFmtId="2" fontId="0" fillId="0" borderId="14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2" fontId="31" fillId="0" borderId="14" xfId="0" applyNumberFormat="1" applyFont="1" applyBorder="1" applyAlignment="1">
      <alignment horizontal="center" vertical="center"/>
    </xf>
    <xf numFmtId="0" fontId="19" fillId="16" borderId="59" xfId="26" applyFont="1" applyBorder="1" applyAlignment="1">
      <alignment horizontal="center"/>
    </xf>
    <xf numFmtId="0" fontId="19" fillId="16" borderId="61" xfId="26" applyFont="1" applyBorder="1" applyAlignment="1">
      <alignment horizontal="center"/>
    </xf>
    <xf numFmtId="2" fontId="19" fillId="4" borderId="59" xfId="3" applyNumberFormat="1" applyFont="1" applyBorder="1" applyAlignment="1">
      <alignment horizontal="center"/>
    </xf>
    <xf numFmtId="2" fontId="19" fillId="4" borderId="61" xfId="3" applyNumberFormat="1" applyFont="1" applyBorder="1" applyAlignment="1">
      <alignment horizontal="center"/>
    </xf>
    <xf numFmtId="0" fontId="19" fillId="17" borderId="59" xfId="27" applyFont="1" applyBorder="1" applyAlignment="1">
      <alignment horizontal="center"/>
    </xf>
    <xf numFmtId="0" fontId="19" fillId="17" borderId="61" xfId="27" applyFont="1" applyBorder="1" applyAlignment="1">
      <alignment horizontal="center"/>
    </xf>
    <xf numFmtId="0" fontId="19" fillId="18" borderId="59" xfId="28" applyFont="1" applyBorder="1" applyAlignment="1">
      <alignment horizontal="center"/>
    </xf>
    <xf numFmtId="0" fontId="19" fillId="18" borderId="61" xfId="28" applyFont="1" applyBorder="1" applyAlignment="1">
      <alignment horizontal="center"/>
    </xf>
    <xf numFmtId="0" fontId="19" fillId="19" borderId="59" xfId="29" applyFont="1" applyBorder="1" applyAlignment="1">
      <alignment horizontal="center"/>
    </xf>
    <xf numFmtId="0" fontId="19" fillId="19" borderId="61" xfId="29" applyFont="1" applyBorder="1" applyAlignment="1">
      <alignment horizontal="center"/>
    </xf>
    <xf numFmtId="0" fontId="18" fillId="10" borderId="63" xfId="0" applyFont="1" applyFill="1" applyBorder="1" applyAlignment="1">
      <alignment horizontal="center" vertical="center"/>
    </xf>
    <xf numFmtId="0" fontId="18" fillId="10" borderId="64" xfId="0" applyFont="1" applyFill="1" applyBorder="1" applyAlignment="1">
      <alignment horizontal="center" vertical="center"/>
    </xf>
    <xf numFmtId="0" fontId="27" fillId="10" borderId="0" xfId="0" applyFont="1" applyFill="1" applyBorder="1" applyAlignment="1">
      <alignment horizontal="center" vertical="center" wrapText="1"/>
    </xf>
    <xf numFmtId="0" fontId="27" fillId="10" borderId="43" xfId="0" applyFont="1" applyFill="1" applyBorder="1" applyAlignment="1">
      <alignment horizontal="center" vertical="center" wrapText="1"/>
    </xf>
    <xf numFmtId="0" fontId="27" fillId="10" borderId="45" xfId="0" applyFont="1" applyFill="1" applyBorder="1" applyAlignment="1">
      <alignment horizontal="center" vertical="center" wrapText="1"/>
    </xf>
    <xf numFmtId="0" fontId="4" fillId="10" borderId="43" xfId="0" applyFont="1" applyFill="1" applyBorder="1" applyAlignment="1">
      <alignment horizontal="center" vertical="center" wrapText="1"/>
    </xf>
    <xf numFmtId="0" fontId="4" fillId="10" borderId="43" xfId="0" applyFont="1" applyFill="1" applyBorder="1" applyAlignment="1">
      <alignment horizontal="center" vertical="center"/>
    </xf>
    <xf numFmtId="0" fontId="19" fillId="19" borderId="49" xfId="29" applyFont="1" applyBorder="1" applyAlignment="1">
      <alignment horizontal="center"/>
    </xf>
    <xf numFmtId="0" fontId="19" fillId="19" borderId="51" xfId="29" applyFont="1" applyBorder="1" applyAlignment="1">
      <alignment horizontal="center"/>
    </xf>
    <xf numFmtId="0" fontId="4" fillId="10" borderId="48" xfId="0" applyFont="1" applyFill="1" applyBorder="1" applyAlignment="1">
      <alignment horizontal="center" vertical="center" wrapText="1"/>
    </xf>
    <xf numFmtId="0" fontId="19" fillId="16" borderId="49" xfId="26" applyFont="1" applyBorder="1" applyAlignment="1">
      <alignment horizontal="center"/>
    </xf>
    <xf numFmtId="0" fontId="19" fillId="16" borderId="50" xfId="26" applyFont="1" applyBorder="1" applyAlignment="1">
      <alignment horizontal="center"/>
    </xf>
    <xf numFmtId="0" fontId="19" fillId="16" borderId="51" xfId="26" applyFont="1" applyBorder="1" applyAlignment="1">
      <alignment horizontal="center"/>
    </xf>
    <xf numFmtId="0" fontId="19" fillId="4" borderId="49" xfId="3" applyFont="1" applyBorder="1" applyAlignment="1">
      <alignment horizontal="center"/>
    </xf>
    <xf numFmtId="0" fontId="19" fillId="4" borderId="50" xfId="3" applyFont="1" applyBorder="1" applyAlignment="1">
      <alignment horizontal="center"/>
    </xf>
    <xf numFmtId="0" fontId="19" fillId="4" borderId="51" xfId="3" applyFont="1" applyBorder="1" applyAlignment="1">
      <alignment horizontal="center"/>
    </xf>
    <xf numFmtId="0" fontId="19" fillId="0" borderId="59" xfId="0" applyFont="1" applyBorder="1" applyAlignment="1">
      <alignment horizontal="center"/>
    </xf>
    <xf numFmtId="0" fontId="19" fillId="0" borderId="60" xfId="0" applyFont="1" applyBorder="1" applyAlignment="1">
      <alignment horizontal="center"/>
    </xf>
    <xf numFmtId="0" fontId="19" fillId="0" borderId="61" xfId="0" applyFont="1" applyBorder="1" applyAlignment="1">
      <alignment horizontal="center"/>
    </xf>
    <xf numFmtId="0" fontId="19" fillId="19" borderId="50" xfId="29" applyFont="1" applyBorder="1" applyAlignment="1">
      <alignment horizontal="center"/>
    </xf>
    <xf numFmtId="0" fontId="19" fillId="15" borderId="49" xfId="25" applyFont="1" applyBorder="1" applyAlignment="1">
      <alignment horizontal="center"/>
    </xf>
    <xf numFmtId="0" fontId="19" fillId="15" borderId="51" xfId="25" applyFont="1" applyBorder="1" applyAlignment="1">
      <alignment horizontal="center"/>
    </xf>
    <xf numFmtId="0" fontId="19" fillId="17" borderId="49" xfId="27" applyFont="1" applyBorder="1" applyAlignment="1">
      <alignment horizontal="center"/>
    </xf>
    <xf numFmtId="0" fontId="19" fillId="17" borderId="50" xfId="27" applyFont="1" applyBorder="1" applyAlignment="1">
      <alignment horizontal="center"/>
    </xf>
    <xf numFmtId="0" fontId="19" fillId="17" borderId="51" xfId="27" applyFont="1" applyBorder="1" applyAlignment="1">
      <alignment horizontal="center"/>
    </xf>
    <xf numFmtId="0" fontId="18" fillId="10" borderId="0" xfId="0" applyFont="1" applyFill="1" applyBorder="1" applyAlignment="1">
      <alignment horizontal="center" vertical="center"/>
    </xf>
    <xf numFmtId="0" fontId="18" fillId="10" borderId="45" xfId="0" applyFont="1" applyFill="1" applyBorder="1" applyAlignment="1">
      <alignment horizontal="center" vertical="center"/>
    </xf>
    <xf numFmtId="0" fontId="4" fillId="10" borderId="58" xfId="0" applyFont="1" applyFill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horizontal="center" vertical="center" wrapText="1"/>
    </xf>
    <xf numFmtId="0" fontId="4" fillId="10" borderId="45" xfId="0" applyFont="1" applyFill="1" applyBorder="1" applyAlignment="1">
      <alignment horizontal="center" vertical="center" wrapText="1"/>
    </xf>
    <xf numFmtId="0" fontId="19" fillId="16" borderId="60" xfId="26" applyFont="1" applyBorder="1" applyAlignment="1">
      <alignment horizontal="center"/>
    </xf>
    <xf numFmtId="0" fontId="19" fillId="4" borderId="59" xfId="3" applyFont="1" applyBorder="1" applyAlignment="1">
      <alignment horizontal="center"/>
    </xf>
    <xf numFmtId="0" fontId="19" fillId="4" borderId="60" xfId="3" applyFont="1" applyBorder="1" applyAlignment="1">
      <alignment horizontal="center"/>
    </xf>
    <xf numFmtId="0" fontId="19" fillId="4" borderId="61" xfId="3" applyFont="1" applyBorder="1" applyAlignment="1">
      <alignment horizontal="center"/>
    </xf>
    <xf numFmtId="0" fontId="19" fillId="17" borderId="60" xfId="27" applyFont="1" applyBorder="1" applyAlignment="1">
      <alignment horizontal="center"/>
    </xf>
    <xf numFmtId="0" fontId="24" fillId="14" borderId="9" xfId="0" applyFont="1" applyFill="1" applyBorder="1" applyAlignment="1">
      <alignment horizontal="center" vertical="center"/>
    </xf>
    <xf numFmtId="0" fontId="24" fillId="14" borderId="45" xfId="0" applyFont="1" applyFill="1" applyBorder="1" applyAlignment="1">
      <alignment horizontal="center" vertical="center"/>
    </xf>
    <xf numFmtId="0" fontId="24" fillId="14" borderId="47" xfId="0" applyFont="1" applyFill="1" applyBorder="1" applyAlignment="1">
      <alignment horizontal="center" vertical="center"/>
    </xf>
    <xf numFmtId="0" fontId="18" fillId="10" borderId="39" xfId="0" applyFont="1" applyFill="1" applyBorder="1" applyAlignment="1">
      <alignment horizontal="center" vertical="center" wrapText="1"/>
    </xf>
    <xf numFmtId="0" fontId="24" fillId="14" borderId="1" xfId="0" applyFont="1" applyFill="1" applyBorder="1" applyAlignment="1">
      <alignment horizontal="center" vertical="center"/>
    </xf>
    <xf numFmtId="0" fontId="24" fillId="14" borderId="44" xfId="0" applyFont="1" applyFill="1" applyBorder="1" applyAlignment="1">
      <alignment horizontal="center" vertical="center"/>
    </xf>
    <xf numFmtId="0" fontId="24" fillId="14" borderId="12" xfId="0" applyFont="1" applyFill="1" applyBorder="1" applyAlignment="1">
      <alignment horizontal="center" vertical="center"/>
    </xf>
    <xf numFmtId="0" fontId="24" fillId="14" borderId="58" xfId="0" applyFont="1" applyFill="1" applyBorder="1" applyAlignment="1">
      <alignment horizontal="center" vertical="center"/>
    </xf>
    <xf numFmtId="0" fontId="24" fillId="14" borderId="0" xfId="0" applyFont="1" applyFill="1" applyBorder="1" applyAlignment="1">
      <alignment horizontal="center" vertical="center"/>
    </xf>
    <xf numFmtId="0" fontId="24" fillId="14" borderId="66" xfId="0" applyFont="1" applyFill="1" applyBorder="1" applyAlignment="1">
      <alignment horizontal="center" vertical="center"/>
    </xf>
    <xf numFmtId="0" fontId="18" fillId="14" borderId="67" xfId="0" applyFont="1" applyFill="1" applyBorder="1" applyAlignment="1">
      <alignment horizontal="center" vertical="center"/>
    </xf>
    <xf numFmtId="0" fontId="18" fillId="14" borderId="66" xfId="0" applyFont="1" applyFill="1" applyBorder="1" applyAlignment="1">
      <alignment horizontal="center" vertical="center"/>
    </xf>
    <xf numFmtId="0" fontId="24" fillId="14" borderId="65" xfId="0" applyFont="1" applyFill="1" applyBorder="1" applyAlignment="1">
      <alignment horizontal="center" vertical="center"/>
    </xf>
    <xf numFmtId="0" fontId="24" fillId="14" borderId="39" xfId="0" applyFont="1" applyFill="1" applyBorder="1" applyAlignment="1">
      <alignment horizontal="center" vertical="center"/>
    </xf>
    <xf numFmtId="0" fontId="12" fillId="8" borderId="5" xfId="0" applyFont="1" applyFill="1" applyBorder="1" applyAlignment="1">
      <alignment horizontal="center" vertical="center"/>
    </xf>
    <xf numFmtId="0" fontId="12" fillId="8" borderId="6" xfId="0" applyFont="1" applyFill="1" applyBorder="1" applyAlignment="1">
      <alignment horizontal="center" vertical="center"/>
    </xf>
    <xf numFmtId="0" fontId="11" fillId="9" borderId="5" xfId="0" applyFont="1" applyFill="1" applyBorder="1" applyAlignment="1">
      <alignment horizontal="center" vertical="center"/>
    </xf>
    <xf numFmtId="0" fontId="11" fillId="9" borderId="40" xfId="0" applyFont="1" applyFill="1" applyBorder="1" applyAlignment="1">
      <alignment horizontal="center" vertical="center"/>
    </xf>
    <xf numFmtId="0" fontId="21" fillId="14" borderId="7" xfId="2" applyFont="1" applyFill="1" applyBorder="1" applyAlignment="1">
      <alignment horizontal="center" vertical="center" wrapText="1"/>
    </xf>
    <xf numFmtId="0" fontId="21" fillId="14" borderId="10" xfId="2" applyFont="1" applyFill="1" applyBorder="1" applyAlignment="1">
      <alignment horizontal="center" vertical="center" wrapText="1"/>
    </xf>
    <xf numFmtId="0" fontId="22" fillId="14" borderId="7" xfId="2" applyFont="1" applyFill="1" applyBorder="1" applyAlignment="1">
      <alignment horizontal="center" vertical="center" wrapText="1"/>
    </xf>
    <xf numFmtId="0" fontId="22" fillId="14" borderId="3" xfId="2" applyFont="1" applyFill="1" applyBorder="1" applyAlignment="1">
      <alignment horizontal="center" vertical="center" wrapText="1"/>
    </xf>
    <xf numFmtId="0" fontId="11" fillId="4" borderId="5" xfId="3" applyFont="1" applyBorder="1" applyAlignment="1">
      <alignment horizontal="center" vertical="center"/>
    </xf>
    <xf numFmtId="0" fontId="11" fillId="4" borderId="6" xfId="3" applyFont="1" applyBorder="1" applyAlignment="1">
      <alignment horizontal="center" vertical="center"/>
    </xf>
    <xf numFmtId="0" fontId="11" fillId="5" borderId="5" xfId="3" applyFont="1" applyFill="1" applyBorder="1" applyAlignment="1">
      <alignment horizontal="center" vertical="center"/>
    </xf>
    <xf numFmtId="0" fontId="11" fillId="5" borderId="6" xfId="3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19" fillId="0" borderId="59" xfId="0" applyFont="1" applyBorder="1" applyAlignment="1">
      <alignment horizontal="center" vertical="center"/>
    </xf>
    <xf numFmtId="0" fontId="19" fillId="0" borderId="60" xfId="0" applyFont="1" applyBorder="1" applyAlignment="1">
      <alignment horizontal="center" vertical="center"/>
    </xf>
    <xf numFmtId="0" fontId="19" fillId="0" borderId="61" xfId="0" applyFont="1" applyBorder="1" applyAlignment="1">
      <alignment horizontal="center" vertical="center"/>
    </xf>
    <xf numFmtId="0" fontId="19" fillId="16" borderId="59" xfId="26" applyFont="1" applyBorder="1" applyAlignment="1">
      <alignment horizontal="center" vertical="center"/>
    </xf>
    <xf numFmtId="0" fontId="19" fillId="16" borderId="60" xfId="26" applyFont="1" applyBorder="1" applyAlignment="1">
      <alignment horizontal="center" vertical="center"/>
    </xf>
    <xf numFmtId="0" fontId="19" fillId="16" borderId="61" xfId="26" applyFont="1" applyBorder="1" applyAlignment="1">
      <alignment horizontal="center" vertical="center"/>
    </xf>
    <xf numFmtId="0" fontId="19" fillId="4" borderId="60" xfId="3" applyFont="1" applyBorder="1" applyAlignment="1">
      <alignment horizontal="center" vertical="center"/>
    </xf>
    <xf numFmtId="0" fontId="19" fillId="4" borderId="61" xfId="3" applyFont="1" applyBorder="1" applyAlignment="1">
      <alignment horizontal="center" vertical="center"/>
    </xf>
  </cellXfs>
  <cellStyles count="34">
    <cellStyle name="20% - Accent1" xfId="26" builtinId="30"/>
    <cellStyle name="20% - Accent2" xfId="3" builtinId="34"/>
    <cellStyle name="20% - Accent3" xfId="27" builtinId="38"/>
    <cellStyle name="20% - Accent4" xfId="28" builtinId="42"/>
    <cellStyle name="20% - Accent6" xfId="29" builtinId="50"/>
    <cellStyle name="Accent2" xfId="2" builtinId="33"/>
    <cellStyle name="Bad" xfId="1" builtinId="27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31" builtinId="9" hidden="1"/>
    <cellStyle name="Followed Hyperlink" xfId="33" builtinId="9" hidden="1"/>
    <cellStyle name="Good" xfId="4" builtinId="26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30" builtinId="8" hidden="1"/>
    <cellStyle name="Hyperlink" xfId="32" builtinId="8" hidden="1"/>
    <cellStyle name="Neutral" xfId="25" builtinId="28"/>
    <cellStyle name="Normal" xfId="0" builtinId="0"/>
  </cellStyles>
  <dxfs count="35">
    <dxf>
      <font>
        <color theme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workbookViewId="0">
      <selection activeCell="B19" sqref="B19"/>
    </sheetView>
  </sheetViews>
  <sheetFormatPr baseColWidth="10" defaultRowHeight="16" x14ac:dyDescent="0.2"/>
  <cols>
    <col min="3" max="3" width="44.6640625" customWidth="1"/>
    <col min="4" max="4" width="32" customWidth="1"/>
    <col min="5" max="16" width="14.5" customWidth="1"/>
  </cols>
  <sheetData>
    <row r="1" spans="1:19" ht="59" customHeight="1" thickBot="1" x14ac:dyDescent="0.25">
      <c r="A1" s="50" t="s">
        <v>74</v>
      </c>
    </row>
    <row r="2" spans="1:19" ht="17" thickBot="1" x14ac:dyDescent="0.25">
      <c r="A2" s="51" t="s">
        <v>51</v>
      </c>
      <c r="B2" s="51"/>
      <c r="C2" s="51"/>
      <c r="D2" s="112"/>
      <c r="E2" s="131" t="s">
        <v>38</v>
      </c>
      <c r="F2" s="132"/>
      <c r="G2" s="133" t="s">
        <v>47</v>
      </c>
      <c r="H2" s="134"/>
      <c r="I2" s="135" t="s">
        <v>39</v>
      </c>
      <c r="J2" s="136"/>
      <c r="K2" s="137" t="s">
        <v>40</v>
      </c>
      <c r="L2" s="138"/>
      <c r="M2" s="139" t="s">
        <v>41</v>
      </c>
      <c r="N2" s="140"/>
      <c r="O2" s="131" t="s">
        <v>42</v>
      </c>
      <c r="P2" s="132"/>
    </row>
    <row r="3" spans="1:19" ht="32" x14ac:dyDescent="0.2">
      <c r="A3" s="51" t="s">
        <v>93</v>
      </c>
      <c r="B3" s="51"/>
      <c r="C3" s="51"/>
      <c r="D3" s="71" t="s">
        <v>49</v>
      </c>
      <c r="E3" s="111" t="s">
        <v>43</v>
      </c>
      <c r="F3" s="111" t="s">
        <v>44</v>
      </c>
      <c r="G3" s="111" t="s">
        <v>43</v>
      </c>
      <c r="H3" s="111" t="s">
        <v>44</v>
      </c>
      <c r="I3" s="111" t="s">
        <v>43</v>
      </c>
      <c r="J3" s="111" t="s">
        <v>44</v>
      </c>
      <c r="K3" s="111" t="s">
        <v>43</v>
      </c>
      <c r="L3" s="111" t="s">
        <v>44</v>
      </c>
      <c r="M3" s="111" t="s">
        <v>43</v>
      </c>
      <c r="N3" s="111" t="s">
        <v>44</v>
      </c>
      <c r="O3" s="111" t="s">
        <v>43</v>
      </c>
      <c r="P3" s="111" t="s">
        <v>44</v>
      </c>
    </row>
    <row r="4" spans="1:19" ht="33" customHeight="1" x14ac:dyDescent="0.2">
      <c r="D4" s="72" t="s">
        <v>50</v>
      </c>
      <c r="E4" s="118" t="s">
        <v>48</v>
      </c>
      <c r="F4" s="118" t="s">
        <v>48</v>
      </c>
      <c r="G4" s="118" t="s">
        <v>48</v>
      </c>
      <c r="H4" s="118" t="s">
        <v>48</v>
      </c>
      <c r="I4" s="118" t="s">
        <v>48</v>
      </c>
      <c r="J4" s="118" t="s">
        <v>48</v>
      </c>
      <c r="K4" s="118" t="s">
        <v>48</v>
      </c>
      <c r="L4" s="118" t="s">
        <v>48</v>
      </c>
      <c r="M4" s="118" t="s">
        <v>48</v>
      </c>
      <c r="N4" s="118" t="s">
        <v>48</v>
      </c>
      <c r="O4" s="118" t="s">
        <v>48</v>
      </c>
      <c r="P4" s="118" t="s">
        <v>48</v>
      </c>
      <c r="Q4" s="59"/>
      <c r="R4" s="59"/>
      <c r="S4" s="59"/>
    </row>
    <row r="5" spans="1:19" ht="24" customHeight="1" x14ac:dyDescent="0.2">
      <c r="D5" s="53" t="s">
        <v>45</v>
      </c>
      <c r="E5" s="75" t="s">
        <v>81</v>
      </c>
      <c r="F5" s="75" t="s">
        <v>81</v>
      </c>
      <c r="G5" s="75" t="s">
        <v>81</v>
      </c>
      <c r="H5" s="75" t="s">
        <v>81</v>
      </c>
      <c r="I5" s="75" t="s">
        <v>81</v>
      </c>
      <c r="J5" s="75" t="s">
        <v>81</v>
      </c>
      <c r="K5" s="75" t="s">
        <v>81</v>
      </c>
      <c r="L5" s="75" t="s">
        <v>81</v>
      </c>
      <c r="M5" s="75" t="s">
        <v>81</v>
      </c>
      <c r="N5" s="75" t="s">
        <v>81</v>
      </c>
      <c r="O5" s="75" t="s">
        <v>81</v>
      </c>
      <c r="P5" s="75" t="s">
        <v>81</v>
      </c>
      <c r="Q5" s="6" t="s">
        <v>54</v>
      </c>
      <c r="R5" s="52" t="s">
        <v>55</v>
      </c>
      <c r="S5" s="6" t="s">
        <v>56</v>
      </c>
    </row>
    <row r="6" spans="1:19" s="5" customFormat="1" x14ac:dyDescent="0.2">
      <c r="C6"/>
      <c r="D6" s="54" t="s">
        <v>46</v>
      </c>
      <c r="E6" s="97">
        <v>15.115601078167115</v>
      </c>
      <c r="F6" s="98">
        <v>15.115601078167115</v>
      </c>
      <c r="G6" s="99">
        <v>17.326218053927317</v>
      </c>
      <c r="H6" s="99">
        <v>16.214283704572093</v>
      </c>
      <c r="I6" s="100">
        <v>17.815126050420172</v>
      </c>
      <c r="J6" s="100">
        <v>17.563025210084035</v>
      </c>
      <c r="K6" s="101"/>
      <c r="L6" s="101"/>
      <c r="M6" s="102">
        <v>17.688486256291132</v>
      </c>
      <c r="N6" s="102">
        <v>17.688486256291132</v>
      </c>
      <c r="O6" s="98">
        <v>17.98862828713575</v>
      </c>
      <c r="P6" s="98">
        <v>18.201847903340443</v>
      </c>
      <c r="Q6" s="68">
        <f>AVERAGE(E6:P6)</f>
        <v>17.071730387839629</v>
      </c>
      <c r="R6" s="79">
        <f>STDEV(E6:P6)</f>
        <v>1.1607235871443304</v>
      </c>
      <c r="S6" s="80">
        <f>COUNT(E6:P6)</f>
        <v>10</v>
      </c>
    </row>
    <row r="7" spans="1:19" x14ac:dyDescent="0.2">
      <c r="D7" s="55" t="s">
        <v>13</v>
      </c>
      <c r="E7" s="76"/>
      <c r="F7" s="62"/>
      <c r="G7" s="63"/>
      <c r="H7" s="103"/>
      <c r="I7" s="64">
        <v>16.84873949579832</v>
      </c>
      <c r="J7" s="64">
        <v>18.27731092436975</v>
      </c>
      <c r="K7" s="77"/>
      <c r="L7" s="77"/>
      <c r="M7" s="78"/>
      <c r="N7" s="78"/>
      <c r="O7" s="62"/>
      <c r="P7" s="62"/>
      <c r="Q7" s="68">
        <f t="shared" ref="Q7:Q26" si="0">AVERAGE(E7:P7)</f>
        <v>17.563025210084035</v>
      </c>
      <c r="R7" s="79">
        <f t="shared" ref="R7:R26" si="1">STDEV(E7:P7)</f>
        <v>1.0101525445522122</v>
      </c>
      <c r="S7" s="80">
        <f t="shared" ref="S7:S26" si="2">COUNT(E7:P7)</f>
        <v>2</v>
      </c>
    </row>
    <row r="8" spans="1:19" x14ac:dyDescent="0.2">
      <c r="D8" s="55" t="s">
        <v>15</v>
      </c>
      <c r="E8" s="76"/>
      <c r="F8" s="62"/>
      <c r="G8" s="63"/>
      <c r="H8" s="103"/>
      <c r="I8" s="64">
        <v>14.327731092436975</v>
      </c>
      <c r="J8" s="64">
        <v>13.193277310924369</v>
      </c>
      <c r="K8" s="77">
        <v>24.399825403753816</v>
      </c>
      <c r="L8" s="77">
        <v>23.483195111305104</v>
      </c>
      <c r="M8" s="78">
        <v>20.671192411924117</v>
      </c>
      <c r="N8" s="78">
        <v>19.454367015098725</v>
      </c>
      <c r="O8" s="62"/>
      <c r="P8" s="62"/>
      <c r="Q8" s="68">
        <f t="shared" si="0"/>
        <v>19.254931390907185</v>
      </c>
      <c r="R8" s="79">
        <f t="shared" si="1"/>
        <v>4.6349686365092833</v>
      </c>
      <c r="S8" s="80">
        <f t="shared" si="2"/>
        <v>6</v>
      </c>
    </row>
    <row r="9" spans="1:19" x14ac:dyDescent="0.2">
      <c r="D9" s="55" t="s">
        <v>16</v>
      </c>
      <c r="E9" s="76"/>
      <c r="F9" s="62"/>
      <c r="G9" s="63"/>
      <c r="H9" s="103"/>
      <c r="I9" s="64">
        <v>15.798319327731095</v>
      </c>
      <c r="J9" s="64">
        <v>16.47058823529412</v>
      </c>
      <c r="K9" s="77">
        <v>22.522915757311214</v>
      </c>
      <c r="L9" s="77">
        <v>20.209515495416845</v>
      </c>
      <c r="M9" s="78"/>
      <c r="N9" s="78"/>
      <c r="O9" s="62"/>
      <c r="P9" s="62"/>
      <c r="Q9" s="68">
        <f t="shared" si="0"/>
        <v>18.750334703938321</v>
      </c>
      <c r="R9" s="79">
        <f t="shared" si="1"/>
        <v>3.1766447251330701</v>
      </c>
      <c r="S9" s="80">
        <f t="shared" si="2"/>
        <v>4</v>
      </c>
    </row>
    <row r="10" spans="1:19" x14ac:dyDescent="0.2">
      <c r="D10" s="55" t="s">
        <v>17</v>
      </c>
      <c r="E10" s="76"/>
      <c r="F10" s="62"/>
      <c r="G10" s="104"/>
      <c r="H10" s="105"/>
      <c r="I10" s="64">
        <v>20.294117647058822</v>
      </c>
      <c r="J10" s="64">
        <v>21.554621848739497</v>
      </c>
      <c r="K10" s="77"/>
      <c r="L10" s="77"/>
      <c r="M10" s="78"/>
      <c r="N10" s="78"/>
      <c r="O10" s="62"/>
      <c r="P10" s="62"/>
      <c r="Q10" s="68">
        <f t="shared" si="0"/>
        <v>20.92436974789916</v>
      </c>
      <c r="R10" s="79">
        <f t="shared" si="1"/>
        <v>0.89131106872254073</v>
      </c>
      <c r="S10" s="80">
        <f t="shared" si="2"/>
        <v>2</v>
      </c>
    </row>
    <row r="11" spans="1:19" x14ac:dyDescent="0.2">
      <c r="D11" s="55" t="s">
        <v>19</v>
      </c>
      <c r="E11" s="76"/>
      <c r="F11" s="62"/>
      <c r="G11" s="63"/>
      <c r="H11" s="103"/>
      <c r="I11" s="64">
        <v>12.941176470588236</v>
      </c>
      <c r="J11" s="64">
        <v>12.100840336134453</v>
      </c>
      <c r="K11" s="77"/>
      <c r="L11" s="77"/>
      <c r="M11" s="78"/>
      <c r="N11" s="78"/>
      <c r="O11" s="62"/>
      <c r="P11" s="62"/>
      <c r="Q11" s="68">
        <f t="shared" si="0"/>
        <v>12.521008403361344</v>
      </c>
      <c r="R11" s="79">
        <f t="shared" si="1"/>
        <v>0.59420737914835964</v>
      </c>
      <c r="S11" s="80">
        <f t="shared" si="2"/>
        <v>2</v>
      </c>
    </row>
    <row r="12" spans="1:19" x14ac:dyDescent="0.2">
      <c r="D12" s="55" t="s">
        <v>20</v>
      </c>
      <c r="E12" s="76"/>
      <c r="F12" s="62"/>
      <c r="G12" s="63"/>
      <c r="H12" s="103"/>
      <c r="I12" s="64">
        <v>15.336134453781513</v>
      </c>
      <c r="J12" s="64">
        <v>13.403361344537815</v>
      </c>
      <c r="K12" s="77"/>
      <c r="L12" s="77"/>
      <c r="M12" s="78">
        <v>19.765993031358889</v>
      </c>
      <c r="N12" s="78">
        <v>18.623364305071625</v>
      </c>
      <c r="O12" s="62"/>
      <c r="P12" s="62"/>
      <c r="Q12" s="68">
        <f t="shared" si="0"/>
        <v>16.782213283687462</v>
      </c>
      <c r="R12" s="79">
        <f t="shared" si="1"/>
        <v>2.932607660720826</v>
      </c>
      <c r="S12" s="80">
        <f t="shared" si="2"/>
        <v>4</v>
      </c>
    </row>
    <row r="13" spans="1:19" x14ac:dyDescent="0.2">
      <c r="D13" s="55" t="s">
        <v>21</v>
      </c>
      <c r="E13" s="76"/>
      <c r="F13" s="62"/>
      <c r="G13" s="63"/>
      <c r="H13" s="103"/>
      <c r="I13" s="64">
        <v>18.445378151260506</v>
      </c>
      <c r="J13" s="64">
        <v>17.310924369747898</v>
      </c>
      <c r="K13" s="77"/>
      <c r="L13" s="77"/>
      <c r="M13" s="78"/>
      <c r="N13" s="78"/>
      <c r="O13" s="62"/>
      <c r="P13" s="62"/>
      <c r="Q13" s="68">
        <f t="shared" si="0"/>
        <v>17.878151260504204</v>
      </c>
      <c r="R13" s="79">
        <f t="shared" si="1"/>
        <v>0.80217996185028717</v>
      </c>
      <c r="S13" s="80">
        <f t="shared" si="2"/>
        <v>2</v>
      </c>
    </row>
    <row r="14" spans="1:19" x14ac:dyDescent="0.2">
      <c r="D14" s="55" t="s">
        <v>23</v>
      </c>
      <c r="E14" s="76"/>
      <c r="F14" s="62"/>
      <c r="G14" s="63"/>
      <c r="H14" s="103"/>
      <c r="I14" s="64">
        <v>18.025210084033613</v>
      </c>
      <c r="J14" s="64">
        <v>18.69747899159664</v>
      </c>
      <c r="K14" s="77"/>
      <c r="L14" s="77"/>
      <c r="M14" s="78"/>
      <c r="N14" s="78"/>
      <c r="O14" s="62"/>
      <c r="P14" s="62"/>
      <c r="Q14" s="68">
        <f t="shared" si="0"/>
        <v>18.361344537815128</v>
      </c>
      <c r="R14" s="79">
        <f t="shared" si="1"/>
        <v>0.47536590331868822</v>
      </c>
      <c r="S14" s="80">
        <f t="shared" si="2"/>
        <v>2</v>
      </c>
    </row>
    <row r="15" spans="1:19" x14ac:dyDescent="0.2">
      <c r="D15" s="55" t="s">
        <v>24</v>
      </c>
      <c r="E15" s="76"/>
      <c r="F15" s="62"/>
      <c r="G15" s="63"/>
      <c r="H15" s="103"/>
      <c r="I15" s="64">
        <v>17.142857142857142</v>
      </c>
      <c r="J15" s="64">
        <v>15.840336134453782</v>
      </c>
      <c r="K15" s="77"/>
      <c r="L15" s="77"/>
      <c r="M15" s="78"/>
      <c r="N15" s="78"/>
      <c r="O15" s="62"/>
      <c r="P15" s="62"/>
      <c r="Q15" s="68">
        <f t="shared" si="0"/>
        <v>16.491596638655462</v>
      </c>
      <c r="R15" s="79">
        <f t="shared" si="1"/>
        <v>0.92102143767995603</v>
      </c>
      <c r="S15" s="80">
        <f t="shared" si="2"/>
        <v>2</v>
      </c>
    </row>
    <row r="16" spans="1:19" x14ac:dyDescent="0.2">
      <c r="D16" s="55" t="s">
        <v>26</v>
      </c>
      <c r="E16" s="76"/>
      <c r="F16" s="62"/>
      <c r="G16" s="63"/>
      <c r="H16" s="103"/>
      <c r="I16" s="64">
        <v>16.84873949579832</v>
      </c>
      <c r="J16" s="64">
        <v>15.420168067226893</v>
      </c>
      <c r="K16" s="77">
        <v>24.312527280663463</v>
      </c>
      <c r="L16" s="77">
        <v>24.312527280663463</v>
      </c>
      <c r="M16" s="78"/>
      <c r="N16" s="78"/>
      <c r="O16" s="62"/>
      <c r="P16" s="62"/>
      <c r="Q16" s="68">
        <f t="shared" si="0"/>
        <v>20.223490531088032</v>
      </c>
      <c r="R16" s="79">
        <f t="shared" si="1"/>
        <v>4.7574956409431426</v>
      </c>
      <c r="S16" s="80">
        <f t="shared" si="2"/>
        <v>4</v>
      </c>
    </row>
    <row r="17" spans="3:19" x14ac:dyDescent="0.2">
      <c r="D17" s="55" t="s">
        <v>27</v>
      </c>
      <c r="E17" s="76"/>
      <c r="F17" s="62"/>
      <c r="G17" s="63"/>
      <c r="H17" s="103"/>
      <c r="I17" s="64">
        <v>17.016806722689076</v>
      </c>
      <c r="J17" s="64">
        <v>15.630252100840336</v>
      </c>
      <c r="K17" s="77"/>
      <c r="L17" s="77"/>
      <c r="M17" s="78"/>
      <c r="N17" s="78"/>
      <c r="O17" s="62"/>
      <c r="P17" s="62"/>
      <c r="Q17" s="68">
        <f t="shared" si="0"/>
        <v>16.323529411764707</v>
      </c>
      <c r="R17" s="79">
        <f t="shared" si="1"/>
        <v>0.98044217559479307</v>
      </c>
      <c r="S17" s="80">
        <f t="shared" si="2"/>
        <v>2</v>
      </c>
    </row>
    <row r="18" spans="3:19" x14ac:dyDescent="0.2">
      <c r="D18" s="55" t="s">
        <v>29</v>
      </c>
      <c r="E18" s="76"/>
      <c r="F18" s="62"/>
      <c r="G18" s="63"/>
      <c r="H18" s="103"/>
      <c r="I18" s="64">
        <v>19.873949579831937</v>
      </c>
      <c r="J18" s="64">
        <v>20.840336134453779</v>
      </c>
      <c r="K18" s="77"/>
      <c r="L18" s="77"/>
      <c r="M18" s="78"/>
      <c r="N18" s="78"/>
      <c r="O18" s="62"/>
      <c r="P18" s="62"/>
      <c r="Q18" s="68">
        <f t="shared" si="0"/>
        <v>20.357142857142858</v>
      </c>
      <c r="R18" s="79">
        <f t="shared" si="1"/>
        <v>0.6833384860206082</v>
      </c>
      <c r="S18" s="80">
        <f t="shared" si="2"/>
        <v>2</v>
      </c>
    </row>
    <row r="19" spans="3:19" x14ac:dyDescent="0.2">
      <c r="D19" s="55" t="s">
        <v>30</v>
      </c>
      <c r="E19" s="76"/>
      <c r="F19" s="62"/>
      <c r="G19" s="63"/>
      <c r="H19" s="103"/>
      <c r="I19" s="64">
        <v>18.27731092436975</v>
      </c>
      <c r="J19" s="64">
        <v>18.907563025210084</v>
      </c>
      <c r="K19" s="77"/>
      <c r="L19" s="77"/>
      <c r="M19" s="78"/>
      <c r="N19" s="78"/>
      <c r="O19" s="62"/>
      <c r="P19" s="62"/>
      <c r="Q19" s="68">
        <f t="shared" si="0"/>
        <v>18.592436974789919</v>
      </c>
      <c r="R19" s="79">
        <f t="shared" si="1"/>
        <v>0.44565553436126787</v>
      </c>
      <c r="S19" s="80">
        <f t="shared" si="2"/>
        <v>2</v>
      </c>
    </row>
    <row r="20" spans="3:19" x14ac:dyDescent="0.2">
      <c r="D20" s="55" t="s">
        <v>31</v>
      </c>
      <c r="E20" s="76"/>
      <c r="F20" s="62"/>
      <c r="G20" s="63"/>
      <c r="H20" s="103"/>
      <c r="I20" s="64">
        <v>21.050420168067227</v>
      </c>
      <c r="J20" s="64">
        <v>20.252100840336137</v>
      </c>
      <c r="K20" s="77"/>
      <c r="L20" s="77"/>
      <c r="M20" s="78">
        <v>20.077619047619045</v>
      </c>
      <c r="N20" s="78">
        <v>19.79567169957414</v>
      </c>
      <c r="O20" s="62"/>
      <c r="P20" s="62"/>
      <c r="Q20" s="68">
        <f t="shared" si="0"/>
        <v>20.293952938899135</v>
      </c>
      <c r="R20" s="79">
        <f t="shared" si="1"/>
        <v>0.538231304966869</v>
      </c>
      <c r="S20" s="80">
        <f t="shared" si="2"/>
        <v>4</v>
      </c>
    </row>
    <row r="21" spans="3:19" x14ac:dyDescent="0.2">
      <c r="D21" s="55" t="s">
        <v>35</v>
      </c>
      <c r="E21" s="76"/>
      <c r="F21" s="62"/>
      <c r="G21" s="63"/>
      <c r="H21" s="103"/>
      <c r="I21" s="64">
        <v>19.663865546218489</v>
      </c>
      <c r="J21" s="64">
        <v>20.336134453781515</v>
      </c>
      <c r="K21" s="77">
        <v>24.137931034482758</v>
      </c>
      <c r="L21" s="77">
        <v>21.911828895678742</v>
      </c>
      <c r="M21" s="78"/>
      <c r="N21" s="78"/>
      <c r="O21" s="62"/>
      <c r="P21" s="62"/>
      <c r="Q21" s="68">
        <f t="shared" si="0"/>
        <v>21.512439982540375</v>
      </c>
      <c r="R21" s="79">
        <f t="shared" si="1"/>
        <v>1.9877656561559103</v>
      </c>
      <c r="S21" s="80">
        <f t="shared" si="2"/>
        <v>4</v>
      </c>
    </row>
    <row r="22" spans="3:19" x14ac:dyDescent="0.2">
      <c r="D22" s="55" t="s">
        <v>36</v>
      </c>
      <c r="E22" s="76"/>
      <c r="F22" s="62"/>
      <c r="G22" s="63"/>
      <c r="H22" s="103"/>
      <c r="I22" s="64">
        <v>20.3781512605042</v>
      </c>
      <c r="J22" s="64">
        <v>20.882352941176471</v>
      </c>
      <c r="K22" s="77">
        <v>20.515058926233085</v>
      </c>
      <c r="L22" s="77">
        <v>21.518987341772149</v>
      </c>
      <c r="M22" s="78">
        <v>22.318358497870694</v>
      </c>
      <c r="N22" s="78">
        <v>22.600305845915607</v>
      </c>
      <c r="O22" s="62"/>
      <c r="P22" s="62"/>
      <c r="Q22" s="68">
        <f t="shared" si="0"/>
        <v>21.368869135578702</v>
      </c>
      <c r="R22" s="79">
        <f t="shared" si="1"/>
        <v>0.93677251085760849</v>
      </c>
      <c r="S22" s="80">
        <f t="shared" si="2"/>
        <v>6</v>
      </c>
    </row>
    <row r="23" spans="3:19" ht="32" x14ac:dyDescent="0.2">
      <c r="C23" s="48"/>
      <c r="D23" s="109" t="s">
        <v>100</v>
      </c>
      <c r="E23" s="76">
        <v>16.553660377358486</v>
      </c>
      <c r="F23" s="62">
        <v>15.211471698113204</v>
      </c>
      <c r="G23" s="63">
        <v>16.214283704572093</v>
      </c>
      <c r="H23" s="63">
        <v>22.34417819460727</v>
      </c>
      <c r="I23" s="64">
        <v>17.184873949579828</v>
      </c>
      <c r="J23" s="64">
        <v>17.310924369747898</v>
      </c>
      <c r="K23" s="77"/>
      <c r="L23" s="77"/>
      <c r="M23" s="78"/>
      <c r="N23" s="78"/>
      <c r="O23" s="62"/>
      <c r="P23" s="62"/>
      <c r="Q23" s="68">
        <f t="shared" si="0"/>
        <v>17.469898715663128</v>
      </c>
      <c r="R23" s="79">
        <f t="shared" si="1"/>
        <v>2.5052611337364579</v>
      </c>
      <c r="S23" s="80">
        <f t="shared" si="2"/>
        <v>6</v>
      </c>
    </row>
    <row r="24" spans="3:19" x14ac:dyDescent="0.2">
      <c r="D24" s="54" t="s">
        <v>103</v>
      </c>
      <c r="E24" s="76"/>
      <c r="F24" s="62"/>
      <c r="G24" s="63"/>
      <c r="H24" s="103"/>
      <c r="I24" s="64"/>
      <c r="J24" s="64"/>
      <c r="K24" s="77"/>
      <c r="L24" s="77"/>
      <c r="M24" s="78"/>
      <c r="N24" s="78"/>
      <c r="O24" s="62">
        <v>17.562189054726367</v>
      </c>
      <c r="P24" s="62">
        <v>18.130774697938879</v>
      </c>
      <c r="Q24" s="68">
        <f t="shared" si="0"/>
        <v>17.846481876332625</v>
      </c>
      <c r="R24" s="79">
        <f t="shared" si="1"/>
        <v>0.40205076400088163</v>
      </c>
      <c r="S24" s="80">
        <f t="shared" si="2"/>
        <v>2</v>
      </c>
    </row>
    <row r="25" spans="3:19" x14ac:dyDescent="0.2">
      <c r="C25" s="48" t="s">
        <v>52</v>
      </c>
      <c r="D25" s="55" t="s">
        <v>104</v>
      </c>
      <c r="E25" s="76">
        <v>15.914522911051211</v>
      </c>
      <c r="F25" s="62">
        <v>20.356528301886787</v>
      </c>
      <c r="G25" s="63">
        <v>17.212173505275498</v>
      </c>
      <c r="H25" s="63">
        <v>18.922841735052756</v>
      </c>
      <c r="I25" s="64">
        <v>21.848739495798316</v>
      </c>
      <c r="J25" s="64">
        <v>21.134453781512605</v>
      </c>
      <c r="K25" s="77">
        <v>22.304670449585331</v>
      </c>
      <c r="L25" s="77">
        <v>22.391968572675683</v>
      </c>
      <c r="M25" s="78">
        <v>19.48404568331398</v>
      </c>
      <c r="N25" s="78">
        <v>20.62667440960124</v>
      </c>
      <c r="O25" s="62"/>
      <c r="P25" s="62"/>
      <c r="Q25" s="68">
        <f t="shared" si="0"/>
        <v>20.019661884575342</v>
      </c>
      <c r="R25" s="79">
        <f t="shared" si="1"/>
        <v>2.1639313087752865</v>
      </c>
      <c r="S25" s="80">
        <f t="shared" si="2"/>
        <v>10</v>
      </c>
    </row>
    <row r="26" spans="3:19" s="51" customFormat="1" ht="32" x14ac:dyDescent="0.2">
      <c r="C26" s="49" t="s">
        <v>53</v>
      </c>
      <c r="D26" s="56" t="s">
        <v>105</v>
      </c>
      <c r="E26" s="76">
        <v>0.12382245430809403</v>
      </c>
      <c r="F26" s="62">
        <v>9.728907124207388E-2</v>
      </c>
      <c r="G26" s="63">
        <v>0.1160607375271149</v>
      </c>
      <c r="H26" s="63">
        <v>4.2203904555314427E-2</v>
      </c>
      <c r="I26" s="64">
        <v>0.18165304268846522</v>
      </c>
      <c r="J26" s="64">
        <v>0</v>
      </c>
      <c r="K26" s="77">
        <v>0.47041346868036638</v>
      </c>
      <c r="L26" s="77">
        <v>3.984424944191999</v>
      </c>
      <c r="M26" s="78">
        <v>1.4839334107626804E-2</v>
      </c>
      <c r="N26" s="78"/>
      <c r="O26" s="62"/>
      <c r="P26" s="62"/>
      <c r="Q26" s="68">
        <f t="shared" si="0"/>
        <v>0.5589674397001172</v>
      </c>
      <c r="R26" s="79">
        <f t="shared" si="1"/>
        <v>1.2921975488143724</v>
      </c>
      <c r="S26" s="80">
        <f t="shared" si="2"/>
        <v>9</v>
      </c>
    </row>
  </sheetData>
  <sortState ref="D8:R23">
    <sortCondition ref="D8"/>
  </sortState>
  <mergeCells count="6">
    <mergeCell ref="O2:P2"/>
    <mergeCell ref="E2:F2"/>
    <mergeCell ref="G2:H2"/>
    <mergeCell ref="I2:J2"/>
    <mergeCell ref="K2:L2"/>
    <mergeCell ref="M2:N2"/>
  </mergeCells>
  <conditionalFormatting sqref="Q6:Q2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opLeftCell="A8" workbookViewId="0">
      <selection activeCell="D26" sqref="D26:D27"/>
    </sheetView>
  </sheetViews>
  <sheetFormatPr baseColWidth="10" defaultRowHeight="16" x14ac:dyDescent="0.2"/>
  <cols>
    <col min="4" max="4" width="28.33203125" customWidth="1"/>
  </cols>
  <sheetData>
    <row r="1" spans="1:31" ht="24" x14ac:dyDescent="0.2">
      <c r="A1" s="50" t="s">
        <v>75</v>
      </c>
    </row>
    <row r="2" spans="1:31" ht="28" customHeight="1" x14ac:dyDescent="0.2">
      <c r="A2" s="51" t="s">
        <v>57</v>
      </c>
    </row>
    <row r="3" spans="1:31" ht="28" customHeight="1" thickBot="1" x14ac:dyDescent="0.25">
      <c r="A3" s="51" t="s">
        <v>58</v>
      </c>
    </row>
    <row r="4" spans="1:31" ht="17" thickBot="1" x14ac:dyDescent="0.25">
      <c r="E4" s="151" t="s">
        <v>38</v>
      </c>
      <c r="F4" s="152"/>
      <c r="G4" s="152"/>
      <c r="H4" s="153"/>
      <c r="I4" s="154" t="s">
        <v>47</v>
      </c>
      <c r="J4" s="155"/>
      <c r="K4" s="155"/>
      <c r="L4" s="156"/>
      <c r="M4" s="157" t="s">
        <v>59</v>
      </c>
      <c r="N4" s="158"/>
      <c r="O4" s="158"/>
      <c r="P4" s="159"/>
      <c r="Q4" s="148" t="s">
        <v>40</v>
      </c>
      <c r="R4" s="160"/>
      <c r="S4" s="160"/>
      <c r="T4" s="149"/>
      <c r="U4" s="161" t="s">
        <v>41</v>
      </c>
      <c r="V4" s="162"/>
      <c r="W4" s="163" t="s">
        <v>42</v>
      </c>
      <c r="X4" s="164"/>
      <c r="Y4" s="164"/>
      <c r="Z4" s="165"/>
      <c r="AA4" s="148" t="s">
        <v>60</v>
      </c>
      <c r="AB4" s="149"/>
      <c r="AC4" s="57"/>
      <c r="AD4" s="57"/>
    </row>
    <row r="5" spans="1:31" ht="29" customHeight="1" x14ac:dyDescent="0.2">
      <c r="D5" s="73" t="s">
        <v>49</v>
      </c>
      <c r="E5" s="147" t="s">
        <v>43</v>
      </c>
      <c r="F5" s="147"/>
      <c r="G5" s="146" t="s">
        <v>44</v>
      </c>
      <c r="H5" s="150"/>
      <c r="I5" s="147" t="s">
        <v>43</v>
      </c>
      <c r="J5" s="147"/>
      <c r="K5" s="146" t="s">
        <v>44</v>
      </c>
      <c r="L5" s="146"/>
      <c r="M5" s="147" t="s">
        <v>43</v>
      </c>
      <c r="N5" s="147"/>
      <c r="O5" s="146" t="s">
        <v>44</v>
      </c>
      <c r="P5" s="146"/>
      <c r="Q5" s="147" t="s">
        <v>43</v>
      </c>
      <c r="R5" s="147"/>
      <c r="S5" s="146" t="s">
        <v>44</v>
      </c>
      <c r="T5" s="146"/>
      <c r="U5" s="147" t="s">
        <v>43</v>
      </c>
      <c r="V5" s="147"/>
      <c r="W5" s="147" t="s">
        <v>43</v>
      </c>
      <c r="X5" s="147"/>
      <c r="Y5" s="146" t="s">
        <v>44</v>
      </c>
      <c r="Z5" s="146"/>
      <c r="AA5" s="147" t="s">
        <v>43</v>
      </c>
      <c r="AB5" s="147"/>
      <c r="AC5" s="58"/>
      <c r="AD5" s="58"/>
      <c r="AE5" s="59"/>
    </row>
    <row r="6" spans="1:31" ht="29" customHeight="1" x14ac:dyDescent="0.2">
      <c r="D6" s="72" t="s">
        <v>69</v>
      </c>
      <c r="E6" s="141" t="s">
        <v>82</v>
      </c>
      <c r="F6" s="142"/>
      <c r="G6" s="141" t="s">
        <v>82</v>
      </c>
      <c r="H6" s="142"/>
      <c r="I6" s="141" t="s">
        <v>82</v>
      </c>
      <c r="J6" s="142"/>
      <c r="K6" s="141" t="s">
        <v>82</v>
      </c>
      <c r="L6" s="142"/>
      <c r="M6" s="141" t="s">
        <v>82</v>
      </c>
      <c r="N6" s="142"/>
      <c r="O6" s="141" t="s">
        <v>82</v>
      </c>
      <c r="P6" s="142"/>
      <c r="Q6" s="141" t="s">
        <v>82</v>
      </c>
      <c r="R6" s="142"/>
      <c r="S6" s="141" t="s">
        <v>82</v>
      </c>
      <c r="T6" s="142"/>
      <c r="U6" s="141" t="s">
        <v>82</v>
      </c>
      <c r="V6" s="142"/>
      <c r="W6" s="141" t="s">
        <v>82</v>
      </c>
      <c r="X6" s="142"/>
      <c r="Y6" s="141" t="s">
        <v>82</v>
      </c>
      <c r="Z6" s="142"/>
      <c r="AA6" s="141" t="s">
        <v>82</v>
      </c>
      <c r="AB6" s="142"/>
      <c r="AC6" s="143" t="s">
        <v>54</v>
      </c>
      <c r="AD6" s="143" t="s">
        <v>55</v>
      </c>
      <c r="AE6" s="143" t="s">
        <v>56</v>
      </c>
    </row>
    <row r="7" spans="1:31" ht="26" customHeight="1" x14ac:dyDescent="0.2">
      <c r="D7" s="70" t="s">
        <v>45</v>
      </c>
      <c r="E7" s="113" t="s">
        <v>61</v>
      </c>
      <c r="F7" s="113" t="s">
        <v>62</v>
      </c>
      <c r="G7" s="113" t="s">
        <v>61</v>
      </c>
      <c r="H7" s="113" t="s">
        <v>62</v>
      </c>
      <c r="I7" s="113" t="s">
        <v>61</v>
      </c>
      <c r="J7" s="113" t="s">
        <v>62</v>
      </c>
      <c r="K7" s="113" t="s">
        <v>61</v>
      </c>
      <c r="L7" s="113" t="s">
        <v>62</v>
      </c>
      <c r="M7" s="113" t="s">
        <v>61</v>
      </c>
      <c r="N7" s="113" t="s">
        <v>62</v>
      </c>
      <c r="O7" s="113" t="s">
        <v>61</v>
      </c>
      <c r="P7" s="113" t="s">
        <v>62</v>
      </c>
      <c r="Q7" s="113" t="s">
        <v>61</v>
      </c>
      <c r="R7" s="113" t="s">
        <v>62</v>
      </c>
      <c r="S7" s="113" t="s">
        <v>61</v>
      </c>
      <c r="T7" s="113" t="s">
        <v>62</v>
      </c>
      <c r="U7" s="113" t="s">
        <v>61</v>
      </c>
      <c r="V7" s="113" t="s">
        <v>62</v>
      </c>
      <c r="W7" s="113" t="s">
        <v>61</v>
      </c>
      <c r="X7" s="113" t="s">
        <v>62</v>
      </c>
      <c r="Y7" s="113" t="s">
        <v>61</v>
      </c>
      <c r="Z7" s="113" t="s">
        <v>62</v>
      </c>
      <c r="AA7" s="113" t="s">
        <v>61</v>
      </c>
      <c r="AB7" s="113" t="s">
        <v>62</v>
      </c>
      <c r="AC7" s="145"/>
      <c r="AD7" s="144"/>
      <c r="AE7" s="145"/>
    </row>
    <row r="8" spans="1:31" s="51" customFormat="1" ht="31" customHeight="1" x14ac:dyDescent="0.2">
      <c r="D8" s="54" t="s">
        <v>46</v>
      </c>
      <c r="E8" s="81">
        <v>407.16470074268238</v>
      </c>
      <c r="F8" s="82">
        <v>404.54346876365219</v>
      </c>
      <c r="G8" s="82">
        <v>408.03844473569245</v>
      </c>
      <c r="H8" s="82">
        <v>381.82612494539103</v>
      </c>
      <c r="I8" s="63">
        <v>381.40627622084247</v>
      </c>
      <c r="J8" s="63">
        <v>393.48884040946473</v>
      </c>
      <c r="K8" s="63">
        <v>547.87716059741558</v>
      </c>
      <c r="L8" s="63">
        <v>555.26094982379584</v>
      </c>
      <c r="M8" s="65"/>
      <c r="N8" s="80"/>
      <c r="O8" s="80"/>
      <c r="P8" s="80"/>
      <c r="Q8" s="78"/>
      <c r="R8" s="78"/>
      <c r="S8" s="78"/>
      <c r="T8" s="78"/>
      <c r="U8" s="83">
        <v>208.26400443704935</v>
      </c>
      <c r="V8" s="83">
        <v>273.52560547236078</v>
      </c>
      <c r="W8" s="84">
        <v>370.3635186384239</v>
      </c>
      <c r="X8" s="64">
        <v>367.40357043751737</v>
      </c>
      <c r="Y8" s="64">
        <v>244.93571362501157</v>
      </c>
      <c r="Z8" s="64">
        <v>247.52566830080474</v>
      </c>
      <c r="AA8" s="78">
        <v>447.28942720000003</v>
      </c>
      <c r="AB8" s="78">
        <v>421.07296000000002</v>
      </c>
      <c r="AC8" s="68">
        <f>AVERAGE(E8:AB8)</f>
        <v>378.74915214688161</v>
      </c>
      <c r="AD8" s="79">
        <f>STDEV(E8:AB8)</f>
        <v>98.073466261793442</v>
      </c>
      <c r="AE8" s="80">
        <f>COUNT(E8:AB8)</f>
        <v>16</v>
      </c>
    </row>
    <row r="9" spans="1:31" x14ac:dyDescent="0.2">
      <c r="D9" s="128" t="s">
        <v>13</v>
      </c>
      <c r="E9" s="76">
        <v>542.05714285714282</v>
      </c>
      <c r="F9" s="62">
        <v>456.3428571428571</v>
      </c>
      <c r="G9" s="62">
        <v>508.91428571428577</v>
      </c>
      <c r="H9" s="62">
        <v>528.34285714285704</v>
      </c>
      <c r="I9" s="63">
        <v>484.10807182413151</v>
      </c>
      <c r="J9" s="63">
        <v>522.36952508810202</v>
      </c>
      <c r="K9" s="63">
        <v>500.54304123711336</v>
      </c>
      <c r="L9" s="63">
        <v>547.35872606774672</v>
      </c>
      <c r="M9" s="80"/>
      <c r="N9" s="80"/>
      <c r="O9" s="80"/>
      <c r="P9" s="80"/>
      <c r="Q9" s="78"/>
      <c r="R9" s="78"/>
      <c r="S9" s="78"/>
      <c r="T9" s="78"/>
      <c r="U9" s="83"/>
      <c r="V9" s="83"/>
      <c r="W9" s="84"/>
      <c r="X9" s="64"/>
      <c r="Y9" s="64"/>
      <c r="Z9" s="64"/>
      <c r="AA9" s="78"/>
      <c r="AB9" s="78"/>
      <c r="AC9" s="68">
        <f t="shared" ref="AC9:AC27" si="0">AVERAGE(E9:AB9)</f>
        <v>511.25456338427955</v>
      </c>
      <c r="AD9" s="79">
        <f t="shared" ref="AD9:AD27" si="1">STDEV(E9:AB9)</f>
        <v>30.56679504477405</v>
      </c>
      <c r="AE9" s="80">
        <f>COUNT(E9:AB9)</f>
        <v>8</v>
      </c>
    </row>
    <row r="10" spans="1:31" x14ac:dyDescent="0.2">
      <c r="D10" s="128" t="s">
        <v>15</v>
      </c>
      <c r="E10" s="76">
        <v>314.54783748361729</v>
      </c>
      <c r="F10" s="62">
        <v>276.97684578418523</v>
      </c>
      <c r="G10" s="62">
        <v>275.22935779816515</v>
      </c>
      <c r="H10" s="62">
        <v>225.42595019659242</v>
      </c>
      <c r="I10" s="63">
        <v>360.59741567377068</v>
      </c>
      <c r="J10" s="63">
        <v>342.47356939083738</v>
      </c>
      <c r="K10" s="63">
        <v>380.73502265480784</v>
      </c>
      <c r="L10" s="63">
        <v>382.07752978687694</v>
      </c>
      <c r="M10" s="80"/>
      <c r="N10" s="80"/>
      <c r="O10" s="80"/>
      <c r="P10" s="80"/>
      <c r="Q10" s="78">
        <v>401.9170940889598</v>
      </c>
      <c r="R10" s="78">
        <v>432</v>
      </c>
      <c r="S10" s="78">
        <v>371.98351971748082</v>
      </c>
      <c r="T10" s="78">
        <v>397.82043343653248</v>
      </c>
      <c r="U10" s="83">
        <v>643.47458953104308</v>
      </c>
      <c r="V10" s="83">
        <v>416.99020151599171</v>
      </c>
      <c r="W10" s="84"/>
      <c r="X10" s="64"/>
      <c r="Y10" s="64"/>
      <c r="Z10" s="64"/>
      <c r="AA10" s="78"/>
      <c r="AB10" s="78"/>
      <c r="AC10" s="68">
        <f t="shared" si="0"/>
        <v>373.01781193277577</v>
      </c>
      <c r="AD10" s="79">
        <f t="shared" si="1"/>
        <v>98.147511326623899</v>
      </c>
      <c r="AE10" s="80">
        <f>COUNT(E10:AB10)</f>
        <v>14</v>
      </c>
    </row>
    <row r="11" spans="1:31" x14ac:dyDescent="0.2">
      <c r="D11" s="128" t="s">
        <v>16</v>
      </c>
      <c r="E11" s="76">
        <v>373.9624290083006</v>
      </c>
      <c r="F11" s="62">
        <v>339.8864132809087</v>
      </c>
      <c r="G11" s="62">
        <v>436.87199650502401</v>
      </c>
      <c r="H11" s="62">
        <v>345.12887723896898</v>
      </c>
      <c r="I11" s="63">
        <v>424.36650444705481</v>
      </c>
      <c r="J11" s="63">
        <v>417.65396878670924</v>
      </c>
      <c r="K11" s="63">
        <v>467.99798623930178</v>
      </c>
      <c r="L11" s="63">
        <v>485.45057895620067</v>
      </c>
      <c r="M11" s="80"/>
      <c r="N11" s="80"/>
      <c r="O11" s="80"/>
      <c r="P11" s="85"/>
      <c r="Q11" s="78">
        <v>324.56066593794668</v>
      </c>
      <c r="R11" s="78">
        <v>355.21981424148612</v>
      </c>
      <c r="S11" s="78">
        <v>334.98696712351801</v>
      </c>
      <c r="T11" s="78">
        <v>322.03095975232208</v>
      </c>
      <c r="U11" s="83"/>
      <c r="V11" s="83"/>
      <c r="W11" s="84"/>
      <c r="X11" s="64"/>
      <c r="Y11" s="64"/>
      <c r="Z11" s="64"/>
      <c r="AA11" s="78"/>
      <c r="AB11" s="78"/>
      <c r="AC11" s="68">
        <f t="shared" si="0"/>
        <v>385.67643012647846</v>
      </c>
      <c r="AD11" s="79">
        <f t="shared" si="1"/>
        <v>58.022838273406336</v>
      </c>
      <c r="AE11" s="80">
        <f t="shared" ref="AE11:AE27" si="2">COUNT(E11:AB11)</f>
        <v>12</v>
      </c>
    </row>
    <row r="12" spans="1:31" x14ac:dyDescent="0.2">
      <c r="D12" s="128" t="s">
        <v>17</v>
      </c>
      <c r="E12" s="76">
        <v>401.9222367846221</v>
      </c>
      <c r="F12" s="62">
        <v>390.56356487549152</v>
      </c>
      <c r="G12" s="62">
        <v>341.63390126692883</v>
      </c>
      <c r="H12" s="62">
        <v>357.36129314110968</v>
      </c>
      <c r="I12" s="63">
        <v>623.05755999328744</v>
      </c>
      <c r="J12" s="63">
        <v>579.42607820104047</v>
      </c>
      <c r="K12" s="63">
        <v>690.85417016277893</v>
      </c>
      <c r="L12" s="63">
        <v>612.98875650276898</v>
      </c>
      <c r="M12" s="80"/>
      <c r="N12" s="80"/>
      <c r="O12" s="80"/>
      <c r="P12" s="80"/>
      <c r="Q12" s="78"/>
      <c r="R12" s="78"/>
      <c r="S12" s="78"/>
      <c r="T12" s="78"/>
      <c r="U12" s="83"/>
      <c r="V12" s="83"/>
      <c r="W12" s="84"/>
      <c r="X12" s="64"/>
      <c r="Y12" s="64"/>
      <c r="Z12" s="64"/>
      <c r="AA12" s="78"/>
      <c r="AB12" s="78"/>
      <c r="AC12" s="68">
        <f t="shared" si="0"/>
        <v>499.72594511600352</v>
      </c>
      <c r="AD12" s="79">
        <f t="shared" si="1"/>
        <v>140.2365554433091</v>
      </c>
      <c r="AE12" s="80">
        <f t="shared" si="2"/>
        <v>8</v>
      </c>
    </row>
    <row r="13" spans="1:31" x14ac:dyDescent="0.2">
      <c r="D13" s="128" t="s">
        <v>19</v>
      </c>
      <c r="E13" s="76">
        <v>556.91428571428571</v>
      </c>
      <c r="F13" s="62">
        <v>610.62857142857149</v>
      </c>
      <c r="G13" s="62">
        <v>508.91428571428577</v>
      </c>
      <c r="H13" s="62">
        <v>494.05714285714294</v>
      </c>
      <c r="I13" s="63">
        <v>553.77183357879244</v>
      </c>
      <c r="J13" s="63">
        <v>530.04333578792341</v>
      </c>
      <c r="K13" s="63">
        <v>512.72794550810011</v>
      </c>
      <c r="L13" s="63">
        <v>526.83678203240061</v>
      </c>
      <c r="M13" s="80"/>
      <c r="N13" s="80"/>
      <c r="O13" s="80"/>
      <c r="P13" s="80"/>
      <c r="Q13" s="78"/>
      <c r="R13" s="78"/>
      <c r="S13" s="78"/>
      <c r="T13" s="78"/>
      <c r="U13" s="83"/>
      <c r="V13" s="83"/>
      <c r="W13" s="84"/>
      <c r="X13" s="64"/>
      <c r="Y13" s="64"/>
      <c r="Z13" s="64"/>
      <c r="AA13" s="78"/>
      <c r="AB13" s="78"/>
      <c r="AC13" s="68">
        <f t="shared" si="0"/>
        <v>536.7367728276879</v>
      </c>
      <c r="AD13" s="79">
        <f t="shared" si="1"/>
        <v>36.785479533502468</v>
      </c>
      <c r="AE13" s="80">
        <f t="shared" si="2"/>
        <v>8</v>
      </c>
    </row>
    <row r="14" spans="1:31" x14ac:dyDescent="0.2">
      <c r="D14" s="128" t="s">
        <v>20</v>
      </c>
      <c r="E14" s="76">
        <v>124.94539100043689</v>
      </c>
      <c r="F14" s="62">
        <v>94.364351245085189</v>
      </c>
      <c r="G14" s="62">
        <v>55.045871559633021</v>
      </c>
      <c r="H14" s="62">
        <v>110.96548711227612</v>
      </c>
      <c r="I14" s="63">
        <v>455.91542205067964</v>
      </c>
      <c r="J14" s="63">
        <v>369.99496559825474</v>
      </c>
      <c r="K14" s="63">
        <v>437.69458762886597</v>
      </c>
      <c r="L14" s="63">
        <v>364.58516200294559</v>
      </c>
      <c r="M14" s="80"/>
      <c r="N14" s="80"/>
      <c r="O14" s="80"/>
      <c r="P14" s="80"/>
      <c r="Q14" s="78">
        <v>214.58000504498443</v>
      </c>
      <c r="R14" s="78">
        <v>178.87306501547982</v>
      </c>
      <c r="S14" s="78">
        <v>233.07828134196589</v>
      </c>
      <c r="T14" s="78">
        <v>202.15479876160995</v>
      </c>
      <c r="U14" s="83">
        <v>510.30779260641629</v>
      </c>
      <c r="V14" s="83">
        <v>554.43489279896016</v>
      </c>
      <c r="W14" s="84"/>
      <c r="X14" s="64"/>
      <c r="Y14" s="64"/>
      <c r="Z14" s="64"/>
      <c r="AA14" s="78"/>
      <c r="AB14" s="78"/>
      <c r="AC14" s="68">
        <f t="shared" si="0"/>
        <v>279.06714812625665</v>
      </c>
      <c r="AD14" s="79">
        <f t="shared" si="1"/>
        <v>166.37748482988226</v>
      </c>
      <c r="AE14" s="80">
        <f t="shared" si="2"/>
        <v>14</v>
      </c>
    </row>
    <row r="15" spans="1:31" x14ac:dyDescent="0.2">
      <c r="D15" s="128" t="s">
        <v>21</v>
      </c>
      <c r="E15" s="76">
        <v>423.7658366098733</v>
      </c>
      <c r="F15" s="62">
        <v>285.71428571428572</v>
      </c>
      <c r="G15" s="62">
        <v>476.19047619047626</v>
      </c>
      <c r="H15" s="62">
        <v>535.60506771515952</v>
      </c>
      <c r="I15" s="63">
        <v>649.90770263467027</v>
      </c>
      <c r="J15" s="63">
        <v>585.46736029535145</v>
      </c>
      <c r="K15" s="63">
        <v>725.0881020305419</v>
      </c>
      <c r="L15" s="63">
        <v>689.51166303070977</v>
      </c>
      <c r="M15" s="80"/>
      <c r="N15" s="80"/>
      <c r="O15" s="80"/>
      <c r="P15" s="80"/>
      <c r="Q15" s="78"/>
      <c r="R15" s="78"/>
      <c r="S15" s="78"/>
      <c r="T15" s="78"/>
      <c r="U15" s="83"/>
      <c r="V15" s="83"/>
      <c r="W15" s="84"/>
      <c r="X15" s="64"/>
      <c r="Y15" s="64"/>
      <c r="Z15" s="64"/>
      <c r="AA15" s="78"/>
      <c r="AB15" s="78"/>
      <c r="AC15" s="68">
        <f t="shared" si="0"/>
        <v>546.4063117776335</v>
      </c>
      <c r="AD15" s="79">
        <f t="shared" si="1"/>
        <v>147.69300988816644</v>
      </c>
      <c r="AE15" s="80">
        <f t="shared" si="2"/>
        <v>8</v>
      </c>
    </row>
    <row r="16" spans="1:31" x14ac:dyDescent="0.2">
      <c r="D16" s="128" t="s">
        <v>23</v>
      </c>
      <c r="E16" s="76">
        <v>503.2000000000001</v>
      </c>
      <c r="F16" s="62">
        <v>524.91428571428571</v>
      </c>
      <c r="G16" s="62">
        <v>456.3428571428571</v>
      </c>
      <c r="H16" s="62">
        <v>782.05714285714294</v>
      </c>
      <c r="I16" s="63">
        <v>522.36952508810202</v>
      </c>
      <c r="J16" s="63">
        <v>578.75482463500578</v>
      </c>
      <c r="K16" s="63">
        <v>561.46756259204722</v>
      </c>
      <c r="L16" s="63">
        <v>610.84849042709868</v>
      </c>
      <c r="M16" s="80"/>
      <c r="N16" s="80"/>
      <c r="O16" s="80"/>
      <c r="P16" s="80"/>
      <c r="Q16" s="78"/>
      <c r="R16" s="78"/>
      <c r="S16" s="78"/>
      <c r="T16" s="78"/>
      <c r="U16" s="83"/>
      <c r="V16" s="83"/>
      <c r="W16" s="84"/>
      <c r="X16" s="64"/>
      <c r="Y16" s="64"/>
      <c r="Z16" s="64"/>
      <c r="AA16" s="78"/>
      <c r="AB16" s="78"/>
      <c r="AC16" s="68">
        <f t="shared" si="0"/>
        <v>567.49433605706747</v>
      </c>
      <c r="AD16" s="79">
        <f t="shared" si="1"/>
        <v>98.863270321397962</v>
      </c>
      <c r="AE16" s="80">
        <f t="shared" si="2"/>
        <v>8</v>
      </c>
    </row>
    <row r="17" spans="3:31" x14ac:dyDescent="0.2">
      <c r="D17" s="128" t="s">
        <v>24</v>
      </c>
      <c r="E17" s="76">
        <v>416.3428571428571</v>
      </c>
      <c r="F17" s="62">
        <v>391.2000000000001</v>
      </c>
      <c r="G17" s="62">
        <v>415.2</v>
      </c>
      <c r="H17" s="62">
        <v>441.48571428571427</v>
      </c>
      <c r="I17" s="63">
        <v>500.54304123711336</v>
      </c>
      <c r="J17" s="63">
        <v>526.19547128129591</v>
      </c>
      <c r="K17" s="63">
        <v>504.39090574374075</v>
      </c>
      <c r="L17" s="63">
        <v>490.92337997054494</v>
      </c>
      <c r="M17" s="80"/>
      <c r="N17" s="80"/>
      <c r="O17" s="80"/>
      <c r="P17" s="80"/>
      <c r="Q17" s="78"/>
      <c r="R17" s="78"/>
      <c r="S17" s="78"/>
      <c r="T17" s="78"/>
      <c r="U17" s="83"/>
      <c r="V17" s="83"/>
      <c r="W17" s="84"/>
      <c r="X17" s="64"/>
      <c r="Y17" s="64"/>
      <c r="Z17" s="64"/>
      <c r="AA17" s="78"/>
      <c r="AB17" s="78"/>
      <c r="AC17" s="68">
        <f t="shared" si="0"/>
        <v>460.78517120765832</v>
      </c>
      <c r="AD17" s="79">
        <f t="shared" si="1"/>
        <v>50.619955833101322</v>
      </c>
      <c r="AE17" s="80">
        <f t="shared" si="2"/>
        <v>8</v>
      </c>
    </row>
    <row r="18" spans="3:31" x14ac:dyDescent="0.2">
      <c r="D18" s="128" t="s">
        <v>26</v>
      </c>
      <c r="E18" s="76">
        <v>238.53211009174316</v>
      </c>
      <c r="F18" s="62">
        <v>225.42595019659242</v>
      </c>
      <c r="G18" s="62">
        <v>219.3097422455221</v>
      </c>
      <c r="H18" s="62">
        <v>226.29969418960246</v>
      </c>
      <c r="I18" s="63">
        <v>601.57744588018124</v>
      </c>
      <c r="J18" s="63">
        <v>569.35727471052178</v>
      </c>
      <c r="K18" s="63">
        <v>578.14164212076571</v>
      </c>
      <c r="L18" s="63">
        <v>503.74959499263622</v>
      </c>
      <c r="M18" s="80"/>
      <c r="N18" s="80"/>
      <c r="O18" s="80"/>
      <c r="P18" s="80"/>
      <c r="Q18" s="78"/>
      <c r="R18" s="78"/>
      <c r="S18" s="78"/>
      <c r="T18" s="78"/>
      <c r="U18" s="83"/>
      <c r="V18" s="83"/>
      <c r="W18" s="84"/>
      <c r="X18" s="64"/>
      <c r="Y18" s="64"/>
      <c r="Z18" s="64"/>
      <c r="AA18" s="78"/>
      <c r="AB18" s="78"/>
      <c r="AC18" s="68">
        <f t="shared" si="0"/>
        <v>395.29918180344566</v>
      </c>
      <c r="AD18" s="79">
        <f t="shared" si="1"/>
        <v>181.66127765393784</v>
      </c>
      <c r="AE18" s="80">
        <f t="shared" si="2"/>
        <v>8</v>
      </c>
    </row>
    <row r="19" spans="3:31" x14ac:dyDescent="0.2">
      <c r="D19" s="128" t="s">
        <v>27</v>
      </c>
      <c r="E19" s="76">
        <v>527.74137177806904</v>
      </c>
      <c r="F19" s="62">
        <v>505.02402795980777</v>
      </c>
      <c r="G19" s="62">
        <v>394.93228484054168</v>
      </c>
      <c r="H19" s="62">
        <v>383.57361293141116</v>
      </c>
      <c r="I19" s="63">
        <v>682.79912737036409</v>
      </c>
      <c r="J19" s="63">
        <v>643.86642054035906</v>
      </c>
      <c r="K19" s="63">
        <v>588.15237455948977</v>
      </c>
      <c r="L19" s="63">
        <v>558.61721765396874</v>
      </c>
      <c r="M19" s="80"/>
      <c r="N19" s="80"/>
      <c r="O19" s="80"/>
      <c r="P19" s="80"/>
      <c r="Q19" s="78"/>
      <c r="R19" s="78"/>
      <c r="S19" s="78"/>
      <c r="T19" s="78"/>
      <c r="U19" s="83"/>
      <c r="V19" s="83"/>
      <c r="W19" s="84"/>
      <c r="X19" s="64"/>
      <c r="Y19" s="64"/>
      <c r="Z19" s="64"/>
      <c r="AA19" s="78"/>
      <c r="AB19" s="78"/>
      <c r="AC19" s="68">
        <f t="shared" si="0"/>
        <v>535.5883047042513</v>
      </c>
      <c r="AD19" s="79">
        <f t="shared" si="1"/>
        <v>107.2892091221499</v>
      </c>
      <c r="AE19" s="80">
        <f t="shared" si="2"/>
        <v>8</v>
      </c>
    </row>
    <row r="20" spans="3:31" x14ac:dyDescent="0.2">
      <c r="D20" s="128" t="s">
        <v>29</v>
      </c>
      <c r="E20" s="76">
        <v>297.94670161642642</v>
      </c>
      <c r="F20" s="62">
        <v>254.25950196592404</v>
      </c>
      <c r="G20" s="62">
        <v>262.99694189602445</v>
      </c>
      <c r="H20" s="62">
        <v>251.6382699868939</v>
      </c>
      <c r="I20" s="63">
        <v>470.68300050344004</v>
      </c>
      <c r="J20" s="63">
        <v>465.31297197516352</v>
      </c>
      <c r="K20" s="63">
        <v>531.09582144655144</v>
      </c>
      <c r="L20" s="63">
        <v>516.9994965598255</v>
      </c>
      <c r="M20" s="80"/>
      <c r="N20" s="80"/>
      <c r="O20" s="80"/>
      <c r="P20" s="80"/>
      <c r="Q20" s="78"/>
      <c r="R20" s="78"/>
      <c r="S20" s="78"/>
      <c r="T20" s="78"/>
      <c r="U20" s="83"/>
      <c r="V20" s="83"/>
      <c r="W20" s="84"/>
      <c r="X20" s="64"/>
      <c r="Y20" s="64"/>
      <c r="Z20" s="64"/>
      <c r="AA20" s="78"/>
      <c r="AB20" s="78"/>
      <c r="AC20" s="68">
        <f t="shared" si="0"/>
        <v>381.36658824378117</v>
      </c>
      <c r="AD20" s="79">
        <f t="shared" si="1"/>
        <v>125.24002357501529</v>
      </c>
      <c r="AE20" s="80">
        <f t="shared" si="2"/>
        <v>8</v>
      </c>
    </row>
    <row r="21" spans="3:31" x14ac:dyDescent="0.2">
      <c r="D21" s="128" t="s">
        <v>30</v>
      </c>
      <c r="E21" s="76">
        <v>359.10878112712982</v>
      </c>
      <c r="F21" s="62">
        <v>193.97116644823069</v>
      </c>
      <c r="G21" s="62">
        <v>324.15902140672785</v>
      </c>
      <c r="H21" s="62">
        <v>289.20926168632593</v>
      </c>
      <c r="I21" s="63">
        <v>488.80684678637351</v>
      </c>
      <c r="J21" s="63">
        <v>500.21815740896113</v>
      </c>
      <c r="K21" s="63">
        <v>508.27320020137597</v>
      </c>
      <c r="L21" s="63">
        <v>507.60194663534151</v>
      </c>
      <c r="M21" s="80"/>
      <c r="N21" s="80"/>
      <c r="O21" s="80"/>
      <c r="P21" s="80"/>
      <c r="Q21" s="78"/>
      <c r="R21" s="78"/>
      <c r="S21" s="78"/>
      <c r="T21" s="78"/>
      <c r="U21" s="83"/>
      <c r="V21" s="83"/>
      <c r="W21" s="84"/>
      <c r="X21" s="64"/>
      <c r="Y21" s="64"/>
      <c r="Z21" s="64"/>
      <c r="AA21" s="78"/>
      <c r="AB21" s="78"/>
      <c r="AC21" s="68">
        <f t="shared" si="0"/>
        <v>396.41854771255828</v>
      </c>
      <c r="AD21" s="79">
        <f t="shared" si="1"/>
        <v>121.46451526147531</v>
      </c>
      <c r="AE21" s="80">
        <f t="shared" si="2"/>
        <v>8</v>
      </c>
    </row>
    <row r="22" spans="3:31" x14ac:dyDescent="0.2">
      <c r="D22" s="128" t="s">
        <v>31</v>
      </c>
      <c r="E22" s="76">
        <v>383.57361293141116</v>
      </c>
      <c r="F22" s="62">
        <v>397.55351681957183</v>
      </c>
      <c r="G22" s="62">
        <v>350.37134119702927</v>
      </c>
      <c r="H22" s="62">
        <v>269.98689384010481</v>
      </c>
      <c r="I22" s="63">
        <v>543.84963920120833</v>
      </c>
      <c r="J22" s="63">
        <v>492.83436818258099</v>
      </c>
      <c r="K22" s="63">
        <v>431.75029367343518</v>
      </c>
      <c r="L22" s="63">
        <v>437.1203222017117</v>
      </c>
      <c r="M22" s="80"/>
      <c r="N22" s="80"/>
      <c r="O22" s="80"/>
      <c r="P22" s="80"/>
      <c r="Q22" s="78"/>
      <c r="R22" s="78"/>
      <c r="S22" s="78"/>
      <c r="T22" s="78"/>
      <c r="U22" s="83">
        <v>565.55476692833997</v>
      </c>
      <c r="V22" s="83">
        <v>493.8872092482286</v>
      </c>
      <c r="W22" s="84"/>
      <c r="X22" s="64"/>
      <c r="Y22" s="64"/>
      <c r="Z22" s="64"/>
      <c r="AA22" s="78"/>
      <c r="AB22" s="78"/>
      <c r="AC22" s="68">
        <f t="shared" si="0"/>
        <v>436.64819642236216</v>
      </c>
      <c r="AD22" s="79">
        <f t="shared" si="1"/>
        <v>90.756969126886261</v>
      </c>
      <c r="AE22" s="80">
        <f t="shared" si="2"/>
        <v>10</v>
      </c>
    </row>
    <row r="23" spans="3:31" x14ac:dyDescent="0.2">
      <c r="D23" s="128" t="s">
        <v>35</v>
      </c>
      <c r="E23" s="76">
        <v>336.39143730886849</v>
      </c>
      <c r="F23" s="62">
        <v>271.73438182612495</v>
      </c>
      <c r="G23" s="62">
        <v>358.23503713411975</v>
      </c>
      <c r="H23" s="62">
        <v>290.95674967234601</v>
      </c>
      <c r="I23" s="63">
        <v>525.05453935224034</v>
      </c>
      <c r="J23" s="63">
        <v>525.72579291827481</v>
      </c>
      <c r="K23" s="63">
        <v>507.60194663534151</v>
      </c>
      <c r="L23" s="63">
        <v>510.28696089947977</v>
      </c>
      <c r="M23" s="80"/>
      <c r="N23" s="80"/>
      <c r="O23" s="80"/>
      <c r="P23" s="80"/>
      <c r="Q23" s="78">
        <v>282.51912889935255</v>
      </c>
      <c r="R23" s="78">
        <v>291.31888544891649</v>
      </c>
      <c r="S23" s="78">
        <v>311.10737408559658</v>
      </c>
      <c r="T23" s="78">
        <v>312.61919504643964</v>
      </c>
      <c r="U23" s="83"/>
      <c r="V23" s="83"/>
      <c r="W23" s="84"/>
      <c r="X23" s="64"/>
      <c r="Y23" s="64"/>
      <c r="Z23" s="64"/>
      <c r="AA23" s="78"/>
      <c r="AB23" s="78"/>
      <c r="AC23" s="68">
        <f t="shared" si="0"/>
        <v>376.96261910225832</v>
      </c>
      <c r="AD23" s="79">
        <f t="shared" si="1"/>
        <v>106.21669909261642</v>
      </c>
      <c r="AE23" s="80">
        <f t="shared" si="2"/>
        <v>12</v>
      </c>
    </row>
    <row r="24" spans="3:31" x14ac:dyDescent="0.2">
      <c r="D24" s="128" t="s">
        <v>36</v>
      </c>
      <c r="E24" s="76">
        <v>321.5377894276977</v>
      </c>
      <c r="F24" s="62">
        <v>253.38575797291395</v>
      </c>
      <c r="G24" s="62">
        <v>447.35692442114458</v>
      </c>
      <c r="H24" s="62">
        <v>129.31411096548712</v>
      </c>
      <c r="I24" s="63">
        <v>586.13861386138615</v>
      </c>
      <c r="J24" s="63">
        <v>593.52240308776629</v>
      </c>
      <c r="K24" s="63">
        <v>686.82664876657157</v>
      </c>
      <c r="L24" s="63">
        <v>670.71656318174189</v>
      </c>
      <c r="M24" s="80"/>
      <c r="N24" s="80"/>
      <c r="O24" s="80"/>
      <c r="P24" s="80"/>
      <c r="Q24" s="78">
        <v>440.25897586815768</v>
      </c>
      <c r="R24" s="78">
        <v>491.44272445820434</v>
      </c>
      <c r="S24" s="78">
        <v>433.86866223829139</v>
      </c>
      <c r="T24" s="78">
        <v>481.0402476780186</v>
      </c>
      <c r="U24" s="83">
        <v>485.8761350880493</v>
      </c>
      <c r="V24" s="83">
        <v>543.53365638228968</v>
      </c>
      <c r="W24" s="84"/>
      <c r="X24" s="64"/>
      <c r="Y24" s="64"/>
      <c r="Z24" s="64"/>
      <c r="AA24" s="78"/>
      <c r="AB24" s="78"/>
      <c r="AC24" s="68">
        <f t="shared" si="0"/>
        <v>468.91565809983706</v>
      </c>
      <c r="AD24" s="79">
        <f t="shared" si="1"/>
        <v>154.42292237928925</v>
      </c>
      <c r="AE24" s="80">
        <f t="shared" si="2"/>
        <v>14</v>
      </c>
    </row>
    <row r="25" spans="3:31" ht="37" customHeight="1" x14ac:dyDescent="0.2">
      <c r="C25" s="49"/>
      <c r="D25" s="109" t="s">
        <v>100</v>
      </c>
      <c r="E25" s="76">
        <v>435.99825251201401</v>
      </c>
      <c r="F25" s="62">
        <v>304.93665356050684</v>
      </c>
      <c r="G25" s="62">
        <v>522.49890782000875</v>
      </c>
      <c r="H25" s="62">
        <v>482.30668414154661</v>
      </c>
      <c r="I25" s="63">
        <v>503.57442523913409</v>
      </c>
      <c r="J25" s="63">
        <v>493.50562174861545</v>
      </c>
      <c r="K25" s="63">
        <v>544.5208927672428</v>
      </c>
      <c r="L25" s="63">
        <v>506.25943950327235</v>
      </c>
      <c r="M25" s="80"/>
      <c r="N25" s="80"/>
      <c r="O25" s="80"/>
      <c r="P25" s="80"/>
      <c r="Q25" s="78"/>
      <c r="R25" s="78"/>
      <c r="S25" s="78"/>
      <c r="T25" s="78"/>
      <c r="U25" s="83"/>
      <c r="V25" s="83"/>
      <c r="W25" s="84">
        <v>406.25289057441501</v>
      </c>
      <c r="X25" s="64">
        <v>392.19313662010921</v>
      </c>
      <c r="Y25" s="64">
        <v>356.67375820923138</v>
      </c>
      <c r="Z25" s="64">
        <v>349.27388770696518</v>
      </c>
      <c r="AA25" s="78"/>
      <c r="AB25" s="78"/>
      <c r="AC25" s="68">
        <f t="shared" si="0"/>
        <v>441.49954586692178</v>
      </c>
      <c r="AD25" s="79">
        <f t="shared" si="1"/>
        <v>78.419273054399611</v>
      </c>
      <c r="AE25" s="80">
        <f t="shared" si="2"/>
        <v>12</v>
      </c>
    </row>
    <row r="26" spans="3:31" ht="47" customHeight="1" x14ac:dyDescent="0.2">
      <c r="C26" s="49" t="s">
        <v>52</v>
      </c>
      <c r="D26" s="55" t="s">
        <v>104</v>
      </c>
      <c r="E26" s="76">
        <v>598.51463521188293</v>
      </c>
      <c r="F26" s="62">
        <v>477.06422018348633</v>
      </c>
      <c r="G26" s="62">
        <v>450.85190039318485</v>
      </c>
      <c r="H26" s="62">
        <v>396.67977282656182</v>
      </c>
      <c r="I26" s="63">
        <v>594.86491021983556</v>
      </c>
      <c r="J26" s="63">
        <v>619.70129216311466</v>
      </c>
      <c r="K26" s="63">
        <v>573.38479610672925</v>
      </c>
      <c r="L26" s="63">
        <v>578.08357106897131</v>
      </c>
      <c r="M26" s="86">
        <v>421.66181885125189</v>
      </c>
      <c r="N26" s="86">
        <v>348.55239322533134</v>
      </c>
      <c r="O26" s="86">
        <v>456.93391016200297</v>
      </c>
      <c r="P26" s="86">
        <v>404.98773932253317</v>
      </c>
      <c r="Q26" s="78">
        <v>758.43962848297224</v>
      </c>
      <c r="R26" s="78">
        <v>709.39938080495347</v>
      </c>
      <c r="S26" s="78"/>
      <c r="T26" s="78"/>
      <c r="U26" s="83">
        <v>582.65414012730264</v>
      </c>
      <c r="V26" s="83">
        <v>603.08178171765553</v>
      </c>
      <c r="W26" s="84">
        <v>350.01387475719179</v>
      </c>
      <c r="X26" s="64">
        <v>354.82379058366479</v>
      </c>
      <c r="Y26" s="64">
        <v>465.08186106743142</v>
      </c>
      <c r="Z26" s="64">
        <v>471.37175099435768</v>
      </c>
      <c r="AA26" s="88"/>
      <c r="AB26" s="88"/>
      <c r="AC26" s="68">
        <f t="shared" si="0"/>
        <v>510.80735841352077</v>
      </c>
      <c r="AD26" s="79">
        <f t="shared" si="1"/>
        <v>119.08836233708671</v>
      </c>
      <c r="AE26" s="80">
        <f t="shared" si="2"/>
        <v>20</v>
      </c>
    </row>
    <row r="27" spans="3:31" ht="49" customHeight="1" x14ac:dyDescent="0.2">
      <c r="C27" s="49" t="s">
        <v>68</v>
      </c>
      <c r="D27" s="56" t="s">
        <v>105</v>
      </c>
      <c r="E27" s="76">
        <v>214.06727828746179</v>
      </c>
      <c r="F27" s="62">
        <v>292.70423765836614</v>
      </c>
      <c r="G27" s="62">
        <v>298.82044560943643</v>
      </c>
      <c r="H27" s="62">
        <v>271.73438182612495</v>
      </c>
      <c r="I27" s="63">
        <v>384.7625440510152</v>
      </c>
      <c r="J27" s="63">
        <v>369.32371203222021</v>
      </c>
      <c r="K27" s="63">
        <v>381.40627622084247</v>
      </c>
      <c r="L27" s="63">
        <v>393.48884040946473</v>
      </c>
      <c r="M27" s="86">
        <v>283.78000736377021</v>
      </c>
      <c r="N27" s="86">
        <v>288.2691826215023</v>
      </c>
      <c r="O27" s="86">
        <v>344.70452871870395</v>
      </c>
      <c r="P27" s="87">
        <v>372.92220176730484</v>
      </c>
      <c r="Q27" s="78">
        <v>69.62078533591189</v>
      </c>
      <c r="R27" s="78"/>
      <c r="S27" s="78">
        <v>66.257462372824349</v>
      </c>
      <c r="T27" s="78"/>
      <c r="U27" s="83">
        <v>173.96931040857825</v>
      </c>
      <c r="V27" s="83">
        <v>1.8498276296981409</v>
      </c>
      <c r="W27" s="84">
        <v>193.13662010914808</v>
      </c>
      <c r="X27" s="64">
        <v>195.72657478494128</v>
      </c>
      <c r="Y27" s="64">
        <v>175.00693737859589</v>
      </c>
      <c r="Z27" s="64">
        <v>191.28665248358155</v>
      </c>
      <c r="AA27" s="88"/>
      <c r="AB27" s="88"/>
      <c r="AC27" s="68">
        <f t="shared" si="0"/>
        <v>248.14189035347454</v>
      </c>
      <c r="AD27" s="79">
        <f t="shared" si="1"/>
        <v>115.10845766718016</v>
      </c>
      <c r="AE27" s="80">
        <f t="shared" si="2"/>
        <v>20</v>
      </c>
    </row>
  </sheetData>
  <sortState ref="D10:AE28">
    <sortCondition ref="D10"/>
  </sortState>
  <mergeCells count="34">
    <mergeCell ref="AA4:AB4"/>
    <mergeCell ref="E5:F5"/>
    <mergeCell ref="G5:H5"/>
    <mergeCell ref="I5:J5"/>
    <mergeCell ref="K5:L5"/>
    <mergeCell ref="M5:N5"/>
    <mergeCell ref="O5:P5"/>
    <mergeCell ref="Q5:R5"/>
    <mergeCell ref="E4:H4"/>
    <mergeCell ref="I4:L4"/>
    <mergeCell ref="M4:P4"/>
    <mergeCell ref="Q4:T4"/>
    <mergeCell ref="U4:V4"/>
    <mergeCell ref="W4:Z4"/>
    <mergeCell ref="AD6:AD7"/>
    <mergeCell ref="AE6:AE7"/>
    <mergeCell ref="AC6:AC7"/>
    <mergeCell ref="S5:T5"/>
    <mergeCell ref="U5:V5"/>
    <mergeCell ref="W5:X5"/>
    <mergeCell ref="Y5:Z5"/>
    <mergeCell ref="AA5:AB5"/>
    <mergeCell ref="Y6:Z6"/>
    <mergeCell ref="AA6:AB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W6:X6"/>
  </mergeCells>
  <conditionalFormatting sqref="AC8:AC27">
    <cfRule type="colorScale" priority="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opLeftCell="A5" workbookViewId="0">
      <selection activeCell="H28" sqref="H28"/>
    </sheetView>
  </sheetViews>
  <sheetFormatPr baseColWidth="10" defaultRowHeight="16" x14ac:dyDescent="0.2"/>
  <cols>
    <col min="1" max="1" width="16.83203125" customWidth="1"/>
    <col min="4" max="4" width="27.5" customWidth="1"/>
  </cols>
  <sheetData>
    <row r="1" spans="1:19" ht="31" customHeight="1" x14ac:dyDescent="0.2">
      <c r="A1" s="50" t="s">
        <v>77</v>
      </c>
    </row>
    <row r="2" spans="1:19" ht="17" thickBot="1" x14ac:dyDescent="0.25">
      <c r="B2" s="57"/>
      <c r="F2" s="60"/>
      <c r="I2" s="60"/>
      <c r="L2" s="60"/>
      <c r="O2" s="60"/>
    </row>
    <row r="3" spans="1:19" ht="17" thickBot="1" x14ac:dyDescent="0.25">
      <c r="A3" t="s">
        <v>76</v>
      </c>
      <c r="E3" s="157" t="s">
        <v>38</v>
      </c>
      <c r="F3" s="158"/>
      <c r="G3" s="159"/>
      <c r="H3" s="131" t="s">
        <v>47</v>
      </c>
      <c r="I3" s="172"/>
      <c r="J3" s="132"/>
      <c r="K3" s="173" t="s">
        <v>39</v>
      </c>
      <c r="L3" s="174"/>
      <c r="M3" s="175"/>
      <c r="N3" s="135" t="s">
        <v>40</v>
      </c>
      <c r="O3" s="176"/>
      <c r="P3" s="136"/>
    </row>
    <row r="4" spans="1:19" ht="32" customHeight="1" x14ac:dyDescent="0.2">
      <c r="D4" s="166" t="s">
        <v>45</v>
      </c>
      <c r="E4" s="177" t="s">
        <v>70</v>
      </c>
      <c r="F4" s="178"/>
      <c r="G4" s="179"/>
      <c r="H4" s="177" t="s">
        <v>70</v>
      </c>
      <c r="I4" s="178"/>
      <c r="J4" s="179"/>
      <c r="K4" s="177" t="s">
        <v>70</v>
      </c>
      <c r="L4" s="178"/>
      <c r="M4" s="179"/>
      <c r="N4" s="177" t="s">
        <v>70</v>
      </c>
      <c r="O4" s="178"/>
      <c r="P4" s="179"/>
      <c r="Q4" s="168" t="s">
        <v>54</v>
      </c>
      <c r="R4" s="170" t="s">
        <v>55</v>
      </c>
      <c r="S4" s="170" t="s">
        <v>56</v>
      </c>
    </row>
    <row r="5" spans="1:19" ht="22" customHeight="1" x14ac:dyDescent="0.2">
      <c r="D5" s="167"/>
      <c r="E5" s="89" t="s">
        <v>61</v>
      </c>
      <c r="F5" s="74" t="s">
        <v>62</v>
      </c>
      <c r="G5" s="74" t="s">
        <v>63</v>
      </c>
      <c r="H5" s="74" t="s">
        <v>61</v>
      </c>
      <c r="I5" s="74" t="s">
        <v>62</v>
      </c>
      <c r="J5" s="74" t="s">
        <v>63</v>
      </c>
      <c r="K5" s="74" t="s">
        <v>61</v>
      </c>
      <c r="L5" s="74" t="s">
        <v>62</v>
      </c>
      <c r="M5" s="74" t="s">
        <v>63</v>
      </c>
      <c r="N5" s="74" t="s">
        <v>61</v>
      </c>
      <c r="O5" s="74" t="s">
        <v>62</v>
      </c>
      <c r="P5" s="74" t="s">
        <v>63</v>
      </c>
      <c r="Q5" s="169"/>
      <c r="R5" s="171"/>
      <c r="S5" s="171"/>
    </row>
    <row r="6" spans="1:19" x14ac:dyDescent="0.2">
      <c r="D6" s="94" t="s">
        <v>71</v>
      </c>
      <c r="E6" s="90">
        <v>0.32311528379554727</v>
      </c>
      <c r="F6" s="68">
        <v>1.2423486305062423</v>
      </c>
      <c r="G6" s="68">
        <v>0.19057990743261638</v>
      </c>
      <c r="H6" s="62"/>
      <c r="I6" s="62"/>
      <c r="J6" s="62"/>
      <c r="K6" s="63"/>
      <c r="L6" s="63">
        <v>0.67605256699167771</v>
      </c>
      <c r="M6" s="63">
        <v>0.29403168293680948</v>
      </c>
      <c r="N6" s="64"/>
      <c r="O6" s="64">
        <v>0.80808972887044073</v>
      </c>
      <c r="P6" s="64">
        <v>0.32939250198646797</v>
      </c>
      <c r="Q6" s="65">
        <f>AVERAGE(E6:P6)</f>
        <v>0.55194432893140033</v>
      </c>
      <c r="R6" s="65">
        <f>STDEV(E6:P6)</f>
        <v>0.37785946372533741</v>
      </c>
      <c r="S6" s="80">
        <f>COUNT(E6:P6)</f>
        <v>7</v>
      </c>
    </row>
    <row r="7" spans="1:19" x14ac:dyDescent="0.2">
      <c r="D7" s="107" t="s">
        <v>13</v>
      </c>
      <c r="E7" s="91"/>
      <c r="F7" s="69"/>
      <c r="G7" s="69"/>
      <c r="H7" s="62"/>
      <c r="I7" s="62"/>
      <c r="J7" s="62"/>
      <c r="K7" s="63"/>
      <c r="L7" s="63"/>
      <c r="M7" s="63"/>
      <c r="N7" s="64">
        <v>0.49897481487571876</v>
      </c>
      <c r="O7" s="64">
        <v>0.31850017309792017</v>
      </c>
      <c r="P7" s="64">
        <v>0.35183010373850071</v>
      </c>
      <c r="Q7" s="65">
        <f>AVERAGE(E7:P7)</f>
        <v>0.38976836390404657</v>
      </c>
      <c r="R7" s="65">
        <f>STDEV(E7:P7)</f>
        <v>9.6032587018665932E-2</v>
      </c>
      <c r="S7" s="80">
        <f>COUNT(E7:P7)</f>
        <v>3</v>
      </c>
    </row>
    <row r="8" spans="1:19" x14ac:dyDescent="0.2">
      <c r="D8" s="107" t="s">
        <v>15</v>
      </c>
      <c r="E8" s="92"/>
      <c r="F8" s="61"/>
      <c r="G8" s="61"/>
      <c r="H8" s="66" t="s">
        <v>65</v>
      </c>
      <c r="I8" s="62">
        <v>0.55145098636605994</v>
      </c>
      <c r="J8" s="62">
        <v>0.51171787698733817</v>
      </c>
      <c r="K8" s="63">
        <v>0.29703171729090794</v>
      </c>
      <c r="L8" s="63">
        <v>0.33221476510067116</v>
      </c>
      <c r="M8" s="63">
        <v>0.54247519603544447</v>
      </c>
      <c r="N8" s="64"/>
      <c r="O8" s="64"/>
      <c r="P8" s="64"/>
      <c r="Q8" s="65">
        <f>AVERAGE(I8:P8)</f>
        <v>0.44697810835608437</v>
      </c>
      <c r="R8" s="65">
        <f>STDEV(I8:P8)</f>
        <v>0.12235201141173083</v>
      </c>
      <c r="S8" s="80">
        <f>COUNT(I8:P8)</f>
        <v>5</v>
      </c>
    </row>
    <row r="9" spans="1:19" x14ac:dyDescent="0.2">
      <c r="D9" s="108" t="s">
        <v>16</v>
      </c>
      <c r="E9" s="91"/>
      <c r="F9" s="69"/>
      <c r="G9" s="69"/>
      <c r="H9" s="62"/>
      <c r="I9" s="62"/>
      <c r="J9" s="62"/>
      <c r="K9" s="63">
        <v>0.28867018936566702</v>
      </c>
      <c r="L9" s="63">
        <v>0.36543907986286417</v>
      </c>
      <c r="M9" s="63">
        <v>0.35224836226743206</v>
      </c>
      <c r="N9" s="64"/>
      <c r="O9" s="64"/>
      <c r="P9" s="64"/>
      <c r="Q9" s="65">
        <f>AVERAGE(E9:P9)</f>
        <v>0.33545254383198775</v>
      </c>
      <c r="R9" s="65">
        <f>STDEV(E9:P9)</f>
        <v>4.1048024005181663E-2</v>
      </c>
      <c r="S9" s="80">
        <f>COUNT(E9:P9)</f>
        <v>3</v>
      </c>
    </row>
    <row r="10" spans="1:19" x14ac:dyDescent="0.2">
      <c r="D10" s="107" t="s">
        <v>17</v>
      </c>
      <c r="E10" s="92"/>
      <c r="F10" s="61"/>
      <c r="G10" s="61"/>
      <c r="H10" s="62">
        <v>0.45970685594502947</v>
      </c>
      <c r="I10" s="62">
        <v>0.55742730901966564</v>
      </c>
      <c r="J10" s="62">
        <v>0.64571080916649759</v>
      </c>
      <c r="K10" s="63">
        <v>0.27025924490586817</v>
      </c>
      <c r="L10" s="63">
        <v>0.33088216636471129</v>
      </c>
      <c r="M10" s="63">
        <v>0.44469149527515284</v>
      </c>
      <c r="N10" s="64"/>
      <c r="O10" s="64"/>
      <c r="P10" s="64"/>
      <c r="Q10" s="65">
        <f>AVERAGE(E10:P10)</f>
        <v>0.45144631344615416</v>
      </c>
      <c r="R10" s="65">
        <f>STDEV(E10:P10)</f>
        <v>0.1388877224371034</v>
      </c>
      <c r="S10" s="80">
        <f t="shared" ref="S10:S27" si="0">COUNT(E10:P10)</f>
        <v>6</v>
      </c>
    </row>
    <row r="11" spans="1:19" x14ac:dyDescent="0.2">
      <c r="D11" s="107" t="s">
        <v>19</v>
      </c>
      <c r="E11" s="92"/>
      <c r="F11" s="61"/>
      <c r="G11" s="61"/>
      <c r="H11" s="62"/>
      <c r="I11" s="62"/>
      <c r="J11" s="62"/>
      <c r="K11" s="63"/>
      <c r="L11" s="63"/>
      <c r="M11" s="63"/>
      <c r="N11" s="64">
        <v>0.41078775747823409</v>
      </c>
      <c r="O11" s="64">
        <v>0.37400463765750691</v>
      </c>
      <c r="P11" s="64">
        <v>0.44125821628529349</v>
      </c>
      <c r="Q11" s="65">
        <f>AVERAGE(E11:P11)</f>
        <v>0.40868353714034483</v>
      </c>
      <c r="R11" s="65">
        <f>STDEV(E11:P11)</f>
        <v>3.3676130522727193E-2</v>
      </c>
      <c r="S11" s="80">
        <f t="shared" si="0"/>
        <v>3</v>
      </c>
    </row>
    <row r="12" spans="1:19" x14ac:dyDescent="0.2">
      <c r="D12" s="107" t="s">
        <v>20</v>
      </c>
      <c r="E12" s="92"/>
      <c r="F12" s="61"/>
      <c r="G12" s="61"/>
      <c r="H12" s="62">
        <v>0.53585428417022518</v>
      </c>
      <c r="I12" s="62">
        <v>0.93593589190996018</v>
      </c>
      <c r="J12" s="62">
        <v>0.39473287733148521</v>
      </c>
      <c r="K12" s="63"/>
      <c r="L12" s="63"/>
      <c r="M12" s="63"/>
      <c r="N12" s="64">
        <v>0.2819393538727773</v>
      </c>
      <c r="O12" s="64">
        <v>0.48978293710741827</v>
      </c>
      <c r="P12" s="64">
        <v>0.36869465244086769</v>
      </c>
      <c r="Q12" s="65">
        <f>AVERAGE(E12:P12)</f>
        <v>0.50115666613878895</v>
      </c>
      <c r="R12" s="65">
        <f>STDEV(E12:P12)</f>
        <v>0.23121189392652694</v>
      </c>
      <c r="S12" s="80">
        <f t="shared" si="0"/>
        <v>6</v>
      </c>
    </row>
    <row r="13" spans="1:19" x14ac:dyDescent="0.2">
      <c r="D13" s="107" t="s">
        <v>21</v>
      </c>
      <c r="E13" s="92"/>
      <c r="F13" s="61"/>
      <c r="G13" s="61"/>
      <c r="H13" s="62"/>
      <c r="I13" s="62"/>
      <c r="J13" s="62"/>
      <c r="K13" s="63">
        <v>0.77511100260913346</v>
      </c>
      <c r="L13" s="63">
        <v>0.43626363969999127</v>
      </c>
      <c r="M13" s="63">
        <v>0.38009638908430377</v>
      </c>
      <c r="N13" s="64"/>
      <c r="O13" s="64"/>
      <c r="P13" s="64"/>
      <c r="Q13" s="65">
        <f>AVERAGE(E13:P13)</f>
        <v>0.53049034379780957</v>
      </c>
      <c r="R13" s="65">
        <f>STDEV(E13:P13)</f>
        <v>0.21370105298850511</v>
      </c>
      <c r="S13" s="80">
        <f t="shared" si="0"/>
        <v>3</v>
      </c>
    </row>
    <row r="14" spans="1:19" x14ac:dyDescent="0.2">
      <c r="D14" s="107" t="s">
        <v>23</v>
      </c>
      <c r="E14" s="92"/>
      <c r="F14" s="61"/>
      <c r="G14" s="61"/>
      <c r="H14" s="62"/>
      <c r="I14" s="62"/>
      <c r="J14" s="62"/>
      <c r="K14" s="63"/>
      <c r="L14" s="63"/>
      <c r="M14" s="63"/>
      <c r="N14" s="64">
        <v>0.2999632495356529</v>
      </c>
      <c r="O14" s="64">
        <v>0.38515579799983474</v>
      </c>
      <c r="P14" s="67" t="s">
        <v>66</v>
      </c>
      <c r="Q14" s="65">
        <f>AVERAGE(E14:O14)</f>
        <v>0.34255952376774379</v>
      </c>
      <c r="R14" s="65">
        <f>STDEV(E14:O14)</f>
        <v>6.0240228725587236E-2</v>
      </c>
      <c r="S14" s="80">
        <f>COUNT(E14:P14)</f>
        <v>2</v>
      </c>
    </row>
    <row r="15" spans="1:19" x14ac:dyDescent="0.2">
      <c r="D15" s="107" t="s">
        <v>24</v>
      </c>
      <c r="E15" s="92"/>
      <c r="F15" s="61"/>
      <c r="G15" s="61"/>
      <c r="H15" s="62"/>
      <c r="I15" s="62"/>
      <c r="J15" s="62"/>
      <c r="K15" s="63"/>
      <c r="L15" s="63"/>
      <c r="M15" s="63"/>
      <c r="N15" s="64">
        <v>0.45992366412213742</v>
      </c>
      <c r="O15" s="64">
        <v>0.37308868501529058</v>
      </c>
      <c r="P15" s="64">
        <v>0.49767105885869434</v>
      </c>
      <c r="Q15" s="65">
        <f t="shared" ref="Q15:Q27" si="1">AVERAGE(E15:P15)</f>
        <v>0.44356113599870745</v>
      </c>
      <c r="R15" s="65">
        <f t="shared" ref="R15:R27" si="2">STDEV(E15:P15)</f>
        <v>6.3882636240663981E-2</v>
      </c>
      <c r="S15" s="80">
        <f t="shared" si="0"/>
        <v>3</v>
      </c>
    </row>
    <row r="16" spans="1:19" x14ac:dyDescent="0.2">
      <c r="D16" s="107" t="s">
        <v>26</v>
      </c>
      <c r="E16" s="92"/>
      <c r="F16" s="61"/>
      <c r="G16" s="61"/>
      <c r="H16" s="62"/>
      <c r="I16" s="62"/>
      <c r="J16" s="62"/>
      <c r="K16" s="63">
        <v>0.47364623958344221</v>
      </c>
      <c r="L16" s="63">
        <v>0.3742435903239924</v>
      </c>
      <c r="M16" s="63">
        <v>0.53662646795513191</v>
      </c>
      <c r="N16" s="64"/>
      <c r="O16" s="64"/>
      <c r="P16" s="64"/>
      <c r="Q16" s="65">
        <f t="shared" si="1"/>
        <v>0.46150543262085558</v>
      </c>
      <c r="R16" s="65">
        <f t="shared" si="2"/>
        <v>8.1869402906210531E-2</v>
      </c>
      <c r="S16" s="80">
        <f t="shared" si="0"/>
        <v>3</v>
      </c>
    </row>
    <row r="17" spans="3:19" x14ac:dyDescent="0.2">
      <c r="D17" s="107" t="s">
        <v>27</v>
      </c>
      <c r="E17" s="92"/>
      <c r="F17" s="61"/>
      <c r="G17" s="61"/>
      <c r="H17" s="62"/>
      <c r="I17" s="62"/>
      <c r="J17" s="62"/>
      <c r="K17" s="63"/>
      <c r="L17" s="63"/>
      <c r="M17" s="63"/>
      <c r="N17" s="64">
        <v>0.43224882991775343</v>
      </c>
      <c r="O17" s="64">
        <v>0.55769000258657131</v>
      </c>
      <c r="P17" s="64">
        <v>0.34571533652077968</v>
      </c>
      <c r="Q17" s="65">
        <f t="shared" si="1"/>
        <v>0.44521805634170147</v>
      </c>
      <c r="R17" s="65">
        <f t="shared" si="2"/>
        <v>0.10658079277690076</v>
      </c>
      <c r="S17" s="80">
        <f t="shared" si="0"/>
        <v>3</v>
      </c>
    </row>
    <row r="18" spans="3:19" x14ac:dyDescent="0.2">
      <c r="D18" s="107" t="s">
        <v>29</v>
      </c>
      <c r="E18" s="92"/>
      <c r="F18" s="61"/>
      <c r="G18" s="61"/>
      <c r="H18" s="62"/>
      <c r="I18" s="62"/>
      <c r="J18" s="62"/>
      <c r="K18" s="63">
        <v>0.44788707816695911</v>
      </c>
      <c r="L18" s="63">
        <v>0.33839320906355447</v>
      </c>
      <c r="M18" s="63">
        <v>0.38116558760151675</v>
      </c>
      <c r="N18" s="64"/>
      <c r="O18" s="64"/>
      <c r="P18" s="64"/>
      <c r="Q18" s="65">
        <f t="shared" si="1"/>
        <v>0.38914862494401009</v>
      </c>
      <c r="R18" s="65">
        <f t="shared" si="2"/>
        <v>5.5181731639349411E-2</v>
      </c>
      <c r="S18" s="80">
        <f t="shared" si="0"/>
        <v>3</v>
      </c>
    </row>
    <row r="19" spans="3:19" x14ac:dyDescent="0.2">
      <c r="D19" s="107" t="s">
        <v>30</v>
      </c>
      <c r="E19" s="92"/>
      <c r="F19" s="61"/>
      <c r="G19" s="61"/>
      <c r="H19" s="62"/>
      <c r="I19" s="62"/>
      <c r="J19" s="62"/>
      <c r="K19" s="63">
        <v>0.22989644750532626</v>
      </c>
      <c r="L19" s="63">
        <v>0.37507255142005685</v>
      </c>
      <c r="M19" s="63">
        <v>0.29529593574360441</v>
      </c>
      <c r="N19" s="64"/>
      <c r="O19" s="64"/>
      <c r="P19" s="64"/>
      <c r="Q19" s="65">
        <f t="shared" si="1"/>
        <v>0.30008831155632915</v>
      </c>
      <c r="R19" s="65">
        <f t="shared" si="2"/>
        <v>7.2706605177335529E-2</v>
      </c>
      <c r="S19" s="80">
        <f>COUNT(E19:P19)</f>
        <v>3</v>
      </c>
    </row>
    <row r="20" spans="3:19" x14ac:dyDescent="0.2">
      <c r="D20" s="107" t="s">
        <v>31</v>
      </c>
      <c r="E20" s="92"/>
      <c r="F20" s="61"/>
      <c r="G20" s="61"/>
      <c r="H20" s="62"/>
      <c r="I20" s="62"/>
      <c r="J20" s="62"/>
      <c r="K20" s="63">
        <v>0.23219108750821543</v>
      </c>
      <c r="L20" s="63">
        <v>0.36725325172149964</v>
      </c>
      <c r="M20" s="63">
        <v>0.31918004430853414</v>
      </c>
      <c r="N20" s="64"/>
      <c r="O20" s="64"/>
      <c r="P20" s="64"/>
      <c r="Q20" s="65">
        <f t="shared" si="1"/>
        <v>0.30620812784608309</v>
      </c>
      <c r="R20" s="65">
        <f t="shared" si="2"/>
        <v>6.8459111979528503E-2</v>
      </c>
      <c r="S20" s="80">
        <f>COUNT(E20:P20)</f>
        <v>3</v>
      </c>
    </row>
    <row r="21" spans="3:19" x14ac:dyDescent="0.2">
      <c r="D21" s="107" t="s">
        <v>64</v>
      </c>
      <c r="E21" s="92"/>
      <c r="F21" s="61"/>
      <c r="G21" s="61"/>
      <c r="H21" s="62"/>
      <c r="I21" s="62"/>
      <c r="J21" s="62"/>
      <c r="K21" s="63">
        <v>0.48075672357008697</v>
      </c>
      <c r="L21" s="63">
        <v>0.34440242018135753</v>
      </c>
      <c r="M21" s="63">
        <v>0.48326223391175116</v>
      </c>
      <c r="N21" s="64"/>
      <c r="O21" s="64"/>
      <c r="P21" s="64"/>
      <c r="Q21" s="65">
        <f t="shared" si="1"/>
        <v>0.4361404592210652</v>
      </c>
      <c r="R21" s="65">
        <f t="shared" si="2"/>
        <v>7.945734862589024E-2</v>
      </c>
      <c r="S21" s="80">
        <f>COUNT(E21:P21)</f>
        <v>3</v>
      </c>
    </row>
    <row r="22" spans="3:19" x14ac:dyDescent="0.2">
      <c r="D22" s="107" t="s">
        <v>35</v>
      </c>
      <c r="E22" s="92"/>
      <c r="F22" s="61"/>
      <c r="G22" s="61"/>
      <c r="H22" s="62"/>
      <c r="I22" s="62"/>
      <c r="J22" s="62"/>
      <c r="K22" s="63">
        <v>0.47212275191549807</v>
      </c>
      <c r="L22" s="63">
        <v>0.42810969244358793</v>
      </c>
      <c r="M22" s="63">
        <v>0.23713624005638909</v>
      </c>
      <c r="N22" s="64"/>
      <c r="O22" s="64"/>
      <c r="P22" s="64"/>
      <c r="Q22" s="65">
        <f t="shared" si="1"/>
        <v>0.37912289480515837</v>
      </c>
      <c r="R22" s="65">
        <f t="shared" si="2"/>
        <v>0.12491775272586009</v>
      </c>
      <c r="S22" s="80">
        <f>COUNT(E22:P22)</f>
        <v>3</v>
      </c>
    </row>
    <row r="23" spans="3:19" x14ac:dyDescent="0.2">
      <c r="D23" s="107" t="s">
        <v>36</v>
      </c>
      <c r="E23" s="91"/>
      <c r="F23" s="69"/>
      <c r="G23" s="69"/>
      <c r="H23" s="62">
        <v>0.4909767800444314</v>
      </c>
      <c r="I23" s="62">
        <v>1.039728252843007</v>
      </c>
      <c r="J23" s="62">
        <v>0.77421678069859545</v>
      </c>
      <c r="K23" s="63">
        <v>0.35379765495656906</v>
      </c>
      <c r="L23" s="63">
        <v>0.35623655394784143</v>
      </c>
      <c r="M23" s="63">
        <v>0.31475065846274908</v>
      </c>
      <c r="N23" s="64"/>
      <c r="O23" s="64"/>
      <c r="P23" s="64"/>
      <c r="Q23" s="65">
        <f t="shared" si="1"/>
        <v>0.55495111349219883</v>
      </c>
      <c r="R23" s="65">
        <f t="shared" si="2"/>
        <v>0.29148772586330746</v>
      </c>
      <c r="S23" s="80">
        <f>COUNT(E23:P23)</f>
        <v>6</v>
      </c>
    </row>
    <row r="24" spans="3:19" ht="32" x14ac:dyDescent="0.2">
      <c r="C24" s="48"/>
      <c r="D24" s="109" t="s">
        <v>100</v>
      </c>
      <c r="E24" s="93">
        <v>0.20945882889702294</v>
      </c>
      <c r="F24" s="65">
        <v>7.0525315649763443E-2</v>
      </c>
      <c r="G24" s="65">
        <v>0.17951639073419243</v>
      </c>
      <c r="H24" s="62"/>
      <c r="I24" s="62"/>
      <c r="J24" s="62"/>
      <c r="K24" s="63">
        <v>0.38958998795622352</v>
      </c>
      <c r="L24" s="63">
        <v>0.2816492126116259</v>
      </c>
      <c r="M24" s="63">
        <v>0.49263611638528254</v>
      </c>
      <c r="N24" s="64"/>
      <c r="O24" s="64"/>
      <c r="P24" s="64"/>
      <c r="Q24" s="65">
        <f t="shared" si="1"/>
        <v>0.27056264203901847</v>
      </c>
      <c r="R24" s="65">
        <f t="shared" si="2"/>
        <v>0.15208226519715637</v>
      </c>
      <c r="S24" s="80">
        <f t="shared" si="0"/>
        <v>6</v>
      </c>
    </row>
    <row r="25" spans="3:19" ht="32" x14ac:dyDescent="0.2">
      <c r="C25" s="49" t="s">
        <v>73</v>
      </c>
      <c r="D25" s="56" t="s">
        <v>104</v>
      </c>
      <c r="E25" s="90">
        <v>1.3364032233845535</v>
      </c>
      <c r="F25" s="68">
        <v>0.91639253214850258</v>
      </c>
      <c r="G25" s="68">
        <v>1.4120685155423687</v>
      </c>
      <c r="H25" s="62">
        <v>0.79247466062272665</v>
      </c>
      <c r="I25" s="62">
        <v>1.4294853243568457</v>
      </c>
      <c r="J25" s="62">
        <v>1.8085908063300682</v>
      </c>
      <c r="K25" s="63">
        <v>0.59550627828165104</v>
      </c>
      <c r="L25" s="63">
        <v>0.71606383084231728</v>
      </c>
      <c r="M25" s="63">
        <v>0.47894870758684682</v>
      </c>
      <c r="N25" s="64"/>
      <c r="O25" s="64"/>
      <c r="P25" s="64"/>
      <c r="Q25" s="65">
        <f t="shared" si="1"/>
        <v>1.0539926532328758</v>
      </c>
      <c r="R25" s="65">
        <f t="shared" si="2"/>
        <v>0.45563058093306241</v>
      </c>
      <c r="S25" s="80">
        <f t="shared" si="0"/>
        <v>9</v>
      </c>
    </row>
    <row r="26" spans="3:19" ht="32" x14ac:dyDescent="0.2">
      <c r="C26" s="49" t="s">
        <v>52</v>
      </c>
      <c r="D26" s="56" t="s">
        <v>105</v>
      </c>
      <c r="E26" s="93">
        <v>44.400505524073544</v>
      </c>
      <c r="F26" s="65">
        <v>34.018024145553476</v>
      </c>
      <c r="G26" s="65">
        <v>31.73873311962403</v>
      </c>
      <c r="H26" s="62">
        <v>36.354992811094107</v>
      </c>
      <c r="I26" s="62">
        <v>35.565600484777022</v>
      </c>
      <c r="J26" s="62">
        <v>34.570375434600209</v>
      </c>
      <c r="K26" s="63">
        <v>45.861680313955546</v>
      </c>
      <c r="L26" s="63">
        <v>71.015855110609763</v>
      </c>
      <c r="M26" s="63">
        <v>73.494761590142687</v>
      </c>
      <c r="N26" s="64">
        <v>55.572091160866236</v>
      </c>
      <c r="O26" s="64">
        <v>50.642969666266467</v>
      </c>
      <c r="P26" s="64">
        <v>47.187155457552372</v>
      </c>
      <c r="Q26" s="65">
        <f t="shared" si="1"/>
        <v>46.701895401592957</v>
      </c>
      <c r="R26" s="65">
        <f t="shared" si="2"/>
        <v>14.053477856511073</v>
      </c>
      <c r="S26" s="80">
        <f t="shared" si="0"/>
        <v>12</v>
      </c>
    </row>
    <row r="27" spans="3:19" x14ac:dyDescent="0.2">
      <c r="C27" t="s">
        <v>84</v>
      </c>
      <c r="D27" s="96" t="s">
        <v>72</v>
      </c>
      <c r="E27" s="90">
        <v>0.19955758460017883</v>
      </c>
      <c r="F27" s="68">
        <v>0.10541920606160435</v>
      </c>
      <c r="G27" s="68">
        <v>0.2617671975221762</v>
      </c>
      <c r="H27" s="62">
        <v>0.4436575569900178</v>
      </c>
      <c r="I27" s="62">
        <v>0.39709188589447864</v>
      </c>
      <c r="J27" s="62">
        <v>0.59221720523567156</v>
      </c>
      <c r="K27" s="63">
        <v>0.30742450539774319</v>
      </c>
      <c r="L27" s="63">
        <v>0.40776840419002841</v>
      </c>
      <c r="M27" s="63">
        <v>0.54247519603544447</v>
      </c>
      <c r="N27" s="64">
        <v>0.33637248827122251</v>
      </c>
      <c r="O27" s="64">
        <v>0.24478641857422465</v>
      </c>
      <c r="P27" s="64">
        <v>0.49767105885869434</v>
      </c>
      <c r="Q27" s="65">
        <f t="shared" si="1"/>
        <v>0.3613507256359571</v>
      </c>
      <c r="R27" s="65">
        <f t="shared" si="2"/>
        <v>0.14572986025145621</v>
      </c>
      <c r="S27" s="80">
        <f t="shared" si="0"/>
        <v>12</v>
      </c>
    </row>
    <row r="28" spans="3:19" x14ac:dyDescent="0.2">
      <c r="H28" s="110" t="s">
        <v>67</v>
      </c>
      <c r="P28" s="110" t="s">
        <v>67</v>
      </c>
    </row>
  </sheetData>
  <sortState ref="D19:S23">
    <sortCondition ref="D19"/>
  </sortState>
  <mergeCells count="12">
    <mergeCell ref="D4:D5"/>
    <mergeCell ref="Q4:Q5"/>
    <mergeCell ref="R4:R5"/>
    <mergeCell ref="S4:S5"/>
    <mergeCell ref="E3:G3"/>
    <mergeCell ref="H3:J3"/>
    <mergeCell ref="K3:M3"/>
    <mergeCell ref="N3:P3"/>
    <mergeCell ref="E4:G4"/>
    <mergeCell ref="H4:J4"/>
    <mergeCell ref="K4:M4"/>
    <mergeCell ref="N4:P4"/>
  </mergeCells>
  <conditionalFormatting sqref="Q6:Q2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opLeftCell="A6" workbookViewId="0">
      <selection activeCell="E24" sqref="E24"/>
    </sheetView>
  </sheetViews>
  <sheetFormatPr baseColWidth="10" defaultRowHeight="16" x14ac:dyDescent="0.2"/>
  <cols>
    <col min="5" max="5" width="19" customWidth="1"/>
  </cols>
  <sheetData>
    <row r="1" spans="1:17" ht="24" x14ac:dyDescent="0.2">
      <c r="A1" s="50" t="s">
        <v>78</v>
      </c>
    </row>
    <row r="2" spans="1:17" ht="17" thickBot="1" x14ac:dyDescent="0.25"/>
    <row r="3" spans="1:17" ht="17" thickBot="1" x14ac:dyDescent="0.25">
      <c r="A3" t="s">
        <v>79</v>
      </c>
      <c r="F3" s="157" t="s">
        <v>38</v>
      </c>
      <c r="G3" s="158"/>
      <c r="H3" s="159"/>
      <c r="I3" s="131" t="s">
        <v>47</v>
      </c>
      <c r="J3" s="172"/>
      <c r="K3" s="132"/>
      <c r="L3" s="173" t="s">
        <v>39</v>
      </c>
      <c r="M3" s="174"/>
      <c r="N3" s="175"/>
    </row>
    <row r="4" spans="1:17" ht="28" customHeight="1" x14ac:dyDescent="0.2">
      <c r="E4" s="180" t="s">
        <v>45</v>
      </c>
      <c r="F4" s="181" t="s">
        <v>80</v>
      </c>
      <c r="G4" s="182"/>
      <c r="H4" s="183"/>
      <c r="I4" s="181" t="s">
        <v>80</v>
      </c>
      <c r="J4" s="182"/>
      <c r="K4" s="183"/>
      <c r="L4" s="181" t="s">
        <v>80</v>
      </c>
      <c r="M4" s="182"/>
      <c r="N4" s="183"/>
      <c r="O4" s="168" t="s">
        <v>54</v>
      </c>
      <c r="P4" s="170" t="s">
        <v>55</v>
      </c>
      <c r="Q4" s="170" t="s">
        <v>56</v>
      </c>
    </row>
    <row r="5" spans="1:17" ht="25" customHeight="1" x14ac:dyDescent="0.2">
      <c r="E5" s="180"/>
      <c r="F5" s="113" t="s">
        <v>61</v>
      </c>
      <c r="G5" s="113" t="s">
        <v>62</v>
      </c>
      <c r="H5" s="113" t="s">
        <v>63</v>
      </c>
      <c r="I5" s="113" t="s">
        <v>61</v>
      </c>
      <c r="J5" s="113" t="s">
        <v>62</v>
      </c>
      <c r="K5" s="113" t="s">
        <v>63</v>
      </c>
      <c r="L5" s="113" t="s">
        <v>61</v>
      </c>
      <c r="M5" s="113" t="s">
        <v>62</v>
      </c>
      <c r="N5" s="113" t="s">
        <v>63</v>
      </c>
      <c r="O5" s="169"/>
      <c r="P5" s="171"/>
      <c r="Q5" s="171"/>
    </row>
    <row r="6" spans="1:17" ht="32" x14ac:dyDescent="0.2">
      <c r="E6" s="106" t="s">
        <v>96</v>
      </c>
      <c r="F6" s="114"/>
      <c r="G6" s="114"/>
      <c r="H6" s="114"/>
      <c r="I6" s="115">
        <v>1.4691751032657951</v>
      </c>
      <c r="J6" s="115">
        <v>1.856950067476383</v>
      </c>
      <c r="K6" s="115">
        <v>1.6661945931850572</v>
      </c>
      <c r="L6" s="116">
        <v>3.5938958561629937</v>
      </c>
      <c r="M6" s="116">
        <v>2.5193972826500737</v>
      </c>
      <c r="N6" s="116">
        <v>2.2137645408351627</v>
      </c>
      <c r="O6" s="65">
        <f>AVERAGE(F6:N6)</f>
        <v>2.2198962405959111</v>
      </c>
      <c r="P6" s="65">
        <f>STDEV(F6:N6)</f>
        <v>0.77194702933216897</v>
      </c>
      <c r="Q6" s="80">
        <f>COUNT(F6:N6)</f>
        <v>6</v>
      </c>
    </row>
    <row r="7" spans="1:17" x14ac:dyDescent="0.2">
      <c r="E7" s="128" t="s">
        <v>13</v>
      </c>
      <c r="F7" s="114"/>
      <c r="G7" s="114"/>
      <c r="H7" s="114"/>
      <c r="I7" s="115"/>
      <c r="J7" s="115"/>
      <c r="K7" s="115"/>
      <c r="L7" s="116">
        <v>3.5072711719418308</v>
      </c>
      <c r="M7" s="116">
        <v>2.2568126512050291</v>
      </c>
      <c r="N7" s="116">
        <v>2.3817145783981046</v>
      </c>
      <c r="O7" s="65">
        <f t="shared" ref="O7:O27" si="0">AVERAGE(F7:N7)</f>
        <v>2.7152661338483219</v>
      </c>
      <c r="P7" s="65">
        <f t="shared" ref="P7:P27" si="1">STDEV(F7:N7)</f>
        <v>0.68873369899276626</v>
      </c>
      <c r="Q7" s="80">
        <f t="shared" ref="Q7:Q27" si="2">COUNT(F7:N7)</f>
        <v>3</v>
      </c>
    </row>
    <row r="8" spans="1:17" x14ac:dyDescent="0.2">
      <c r="E8" s="128" t="s">
        <v>15</v>
      </c>
      <c r="F8" s="114">
        <v>4.224714855364299</v>
      </c>
      <c r="G8" s="114">
        <v>3.7839698998992004</v>
      </c>
      <c r="H8" s="114">
        <v>3.731068719602852</v>
      </c>
      <c r="I8" s="115">
        <v>3.2896532896532897</v>
      </c>
      <c r="J8" s="115">
        <v>3.5938760534364018</v>
      </c>
      <c r="K8" s="115">
        <v>2.6035622382562189</v>
      </c>
      <c r="L8" s="116"/>
      <c r="M8" s="116"/>
      <c r="N8" s="116"/>
      <c r="O8" s="65">
        <f t="shared" si="0"/>
        <v>3.5378075093687102</v>
      </c>
      <c r="P8" s="65">
        <f t="shared" si="1"/>
        <v>0.5490584567909037</v>
      </c>
      <c r="Q8" s="80">
        <f t="shared" si="2"/>
        <v>6</v>
      </c>
    </row>
    <row r="9" spans="1:17" x14ac:dyDescent="0.2">
      <c r="E9" s="128" t="s">
        <v>16</v>
      </c>
      <c r="F9" s="114"/>
      <c r="G9" s="114"/>
      <c r="H9" s="114"/>
      <c r="I9" s="115">
        <v>4.3091106239761165</v>
      </c>
      <c r="J9" s="115">
        <v>3.842294752995338</v>
      </c>
      <c r="K9" s="115">
        <v>4.6875369614276448</v>
      </c>
      <c r="L9" s="116"/>
      <c r="M9" s="116"/>
      <c r="N9" s="116"/>
      <c r="O9" s="65">
        <f t="shared" si="0"/>
        <v>4.2796474461330325</v>
      </c>
      <c r="P9" s="65">
        <f t="shared" si="1"/>
        <v>0.42339066695587502</v>
      </c>
      <c r="Q9" s="80">
        <f t="shared" si="2"/>
        <v>3</v>
      </c>
    </row>
    <row r="10" spans="1:17" x14ac:dyDescent="0.2">
      <c r="E10" s="128" t="s">
        <v>17</v>
      </c>
      <c r="F10" s="114">
        <v>2.0524919812484583</v>
      </c>
      <c r="G10" s="114">
        <v>1.8213289640613688</v>
      </c>
      <c r="H10" s="114">
        <v>1.959011111990324</v>
      </c>
      <c r="I10" s="115">
        <v>2.5524844490521326</v>
      </c>
      <c r="J10" s="115">
        <v>2.2075684056657963</v>
      </c>
      <c r="K10" s="115">
        <v>2.6859894477340274</v>
      </c>
      <c r="L10" s="116"/>
      <c r="M10" s="116"/>
      <c r="N10" s="116"/>
      <c r="O10" s="65">
        <f t="shared" si="0"/>
        <v>2.2131457266253514</v>
      </c>
      <c r="P10" s="65">
        <f t="shared" si="1"/>
        <v>0.34137295245073557</v>
      </c>
      <c r="Q10" s="80">
        <f t="shared" si="2"/>
        <v>6</v>
      </c>
    </row>
    <row r="11" spans="1:17" x14ac:dyDescent="0.2">
      <c r="E11" s="128" t="s">
        <v>19</v>
      </c>
      <c r="F11" s="114"/>
      <c r="G11" s="114"/>
      <c r="H11" s="114"/>
      <c r="I11" s="115"/>
      <c r="J11" s="115"/>
      <c r="K11" s="115"/>
      <c r="L11" s="116">
        <v>4.0371705413538805</v>
      </c>
      <c r="M11" s="116">
        <v>1.8562743428834028</v>
      </c>
      <c r="N11" s="116">
        <v>8.1256861005428647</v>
      </c>
      <c r="O11" s="65">
        <f t="shared" si="0"/>
        <v>4.6730436615933826</v>
      </c>
      <c r="P11" s="65">
        <f t="shared" si="1"/>
        <v>3.1827082674276026</v>
      </c>
      <c r="Q11" s="80">
        <f t="shared" si="2"/>
        <v>3</v>
      </c>
    </row>
    <row r="12" spans="1:17" x14ac:dyDescent="0.2">
      <c r="E12" s="128" t="s">
        <v>20</v>
      </c>
      <c r="F12" s="114">
        <v>1.5936194684908283</v>
      </c>
      <c r="G12" s="114">
        <v>1.4620505332970377</v>
      </c>
      <c r="H12" s="114">
        <v>1.3965802878834019</v>
      </c>
      <c r="I12" s="115"/>
      <c r="J12" s="115"/>
      <c r="K12" s="115"/>
      <c r="L12" s="116">
        <v>2.4546402929204083</v>
      </c>
      <c r="M12" s="116">
        <v>2.4508417941138667</v>
      </c>
      <c r="N12" s="119">
        <v>6.2634081289499628</v>
      </c>
      <c r="O12" s="65">
        <f>AVERAGE(F12:N12)</f>
        <v>2.6035234176092508</v>
      </c>
      <c r="P12" s="65">
        <f t="shared" si="1"/>
        <v>1.8557915838656696</v>
      </c>
      <c r="Q12" s="80">
        <f t="shared" si="2"/>
        <v>6</v>
      </c>
    </row>
    <row r="13" spans="1:17" x14ac:dyDescent="0.2">
      <c r="E13" s="128" t="s">
        <v>21</v>
      </c>
      <c r="F13" s="114"/>
      <c r="G13" s="114"/>
      <c r="H13" s="114"/>
      <c r="I13" s="115">
        <v>3.0386277597239437</v>
      </c>
      <c r="J13" s="115">
        <v>2.4705547068085085</v>
      </c>
      <c r="K13" s="115">
        <v>2.4881964778570129</v>
      </c>
      <c r="L13" s="116"/>
      <c r="M13" s="116"/>
      <c r="N13" s="116"/>
      <c r="O13" s="65">
        <f t="shared" si="0"/>
        <v>2.6657929814631554</v>
      </c>
      <c r="P13" s="65">
        <f t="shared" si="1"/>
        <v>0.32300485589540373</v>
      </c>
      <c r="Q13" s="80">
        <f t="shared" si="2"/>
        <v>3</v>
      </c>
    </row>
    <row r="14" spans="1:17" x14ac:dyDescent="0.2">
      <c r="E14" s="128" t="s">
        <v>23</v>
      </c>
      <c r="F14" s="114"/>
      <c r="G14" s="114"/>
      <c r="H14" s="114"/>
      <c r="I14" s="115"/>
      <c r="J14" s="115"/>
      <c r="K14" s="115"/>
      <c r="L14" s="116">
        <v>3.7092761996469261</v>
      </c>
      <c r="M14" s="116">
        <v>2.0319800789009821</v>
      </c>
      <c r="N14" s="116">
        <v>1.6688533193387562</v>
      </c>
      <c r="O14" s="65">
        <f t="shared" si="0"/>
        <v>2.4700365326288884</v>
      </c>
      <c r="P14" s="65">
        <f t="shared" si="1"/>
        <v>1.0884628956058964</v>
      </c>
      <c r="Q14" s="80">
        <f t="shared" si="2"/>
        <v>3</v>
      </c>
    </row>
    <row r="15" spans="1:17" x14ac:dyDescent="0.2">
      <c r="E15" s="128" t="s">
        <v>24</v>
      </c>
      <c r="F15" s="114"/>
      <c r="G15" s="114"/>
      <c r="H15" s="114"/>
      <c r="I15" s="115"/>
      <c r="J15" s="115"/>
      <c r="K15" s="115"/>
      <c r="L15" s="116">
        <v>9.2326287129034572</v>
      </c>
      <c r="M15" s="116"/>
      <c r="N15" s="116">
        <v>8.1256861005428647</v>
      </c>
      <c r="O15" s="65">
        <f t="shared" si="0"/>
        <v>8.6791574067231601</v>
      </c>
      <c r="P15" s="65">
        <f t="shared" si="1"/>
        <v>0.78272662758452682</v>
      </c>
      <c r="Q15" s="80">
        <f t="shared" si="2"/>
        <v>2</v>
      </c>
    </row>
    <row r="16" spans="1:17" x14ac:dyDescent="0.2">
      <c r="E16" s="128" t="s">
        <v>26</v>
      </c>
      <c r="F16" s="114"/>
      <c r="G16" s="114"/>
      <c r="H16" s="114"/>
      <c r="I16" s="115">
        <v>2.5051097390020227</v>
      </c>
      <c r="J16" s="115">
        <v>2.7111965852056854</v>
      </c>
      <c r="K16" s="115">
        <v>2.3707262374429692</v>
      </c>
      <c r="L16" s="116"/>
      <c r="M16" s="116"/>
      <c r="N16" s="116"/>
      <c r="O16" s="65">
        <f t="shared" si="0"/>
        <v>2.529010853883559</v>
      </c>
      <c r="P16" s="65">
        <f t="shared" si="1"/>
        <v>0.17148895560895905</v>
      </c>
      <c r="Q16" s="80">
        <f t="shared" si="2"/>
        <v>3</v>
      </c>
    </row>
    <row r="17" spans="4:17" x14ac:dyDescent="0.2">
      <c r="E17" s="128" t="s">
        <v>27</v>
      </c>
      <c r="F17" s="114"/>
      <c r="G17" s="114"/>
      <c r="H17" s="114"/>
      <c r="I17" s="115"/>
      <c r="J17" s="115"/>
      <c r="K17" s="115"/>
      <c r="L17" s="119">
        <v>10.800931596215232</v>
      </c>
      <c r="M17" s="116">
        <v>2.9360880033448193</v>
      </c>
      <c r="N17" s="116">
        <v>2.5207834020127082</v>
      </c>
      <c r="O17" s="65">
        <f>AVERAGE(F17:N17)</f>
        <v>5.4192676671909199</v>
      </c>
      <c r="P17" s="65">
        <f t="shared" si="1"/>
        <v>4.6652812843056903</v>
      </c>
      <c r="Q17" s="80">
        <f t="shared" si="2"/>
        <v>3</v>
      </c>
    </row>
    <row r="18" spans="4:17" x14ac:dyDescent="0.2">
      <c r="E18" s="128" t="s">
        <v>29</v>
      </c>
      <c r="F18" s="114"/>
      <c r="G18" s="114"/>
      <c r="H18" s="114"/>
      <c r="I18" s="115">
        <v>4.6092955924477161</v>
      </c>
      <c r="J18" s="115">
        <v>3.3210201037152802</v>
      </c>
      <c r="K18" s="115">
        <v>2.862815543159686</v>
      </c>
      <c r="L18" s="116"/>
      <c r="M18" s="116"/>
      <c r="N18" s="116"/>
      <c r="O18" s="65">
        <f t="shared" si="0"/>
        <v>3.5977104131075603</v>
      </c>
      <c r="P18" s="65">
        <f t="shared" si="1"/>
        <v>0.90551989824850465</v>
      </c>
      <c r="Q18" s="80">
        <f t="shared" si="2"/>
        <v>3</v>
      </c>
    </row>
    <row r="19" spans="4:17" x14ac:dyDescent="0.2">
      <c r="E19" s="128" t="s">
        <v>30</v>
      </c>
      <c r="F19" s="114"/>
      <c r="G19" s="114"/>
      <c r="H19" s="114"/>
      <c r="I19" s="115">
        <v>2.8949362596042243</v>
      </c>
      <c r="J19" s="115">
        <v>3.2924231570258122</v>
      </c>
      <c r="K19" s="115">
        <v>2.6035622382562189</v>
      </c>
      <c r="L19" s="116"/>
      <c r="M19" s="116"/>
      <c r="N19" s="116"/>
      <c r="O19" s="65">
        <f t="shared" si="0"/>
        <v>2.9303072182954182</v>
      </c>
      <c r="P19" s="65">
        <f t="shared" si="1"/>
        <v>0.34578992161581673</v>
      </c>
      <c r="Q19" s="80">
        <f t="shared" si="2"/>
        <v>3</v>
      </c>
    </row>
    <row r="20" spans="4:17" x14ac:dyDescent="0.2">
      <c r="E20" s="128" t="s">
        <v>31</v>
      </c>
      <c r="F20" s="114"/>
      <c r="G20" s="114"/>
      <c r="H20" s="114"/>
      <c r="I20" s="115">
        <v>2.1818480088586312</v>
      </c>
      <c r="J20" s="115">
        <v>2.0142661073630896</v>
      </c>
      <c r="K20" s="115">
        <v>0.33006360214355918</v>
      </c>
      <c r="L20" s="116"/>
      <c r="M20" s="116"/>
      <c r="N20" s="116"/>
      <c r="O20" s="65">
        <f t="shared" si="0"/>
        <v>1.5087259061217599</v>
      </c>
      <c r="P20" s="65">
        <f t="shared" si="1"/>
        <v>1.0241848190349314</v>
      </c>
      <c r="Q20" s="80">
        <f t="shared" si="2"/>
        <v>3</v>
      </c>
    </row>
    <row r="21" spans="4:17" x14ac:dyDescent="0.2">
      <c r="E21" s="128" t="s">
        <v>64</v>
      </c>
      <c r="F21" s="114"/>
      <c r="G21" s="114"/>
      <c r="H21" s="114"/>
      <c r="I21" s="115">
        <v>2.8344040751074879</v>
      </c>
      <c r="J21" s="115">
        <v>2.660618613506772</v>
      </c>
      <c r="K21" s="115">
        <v>2.9074152042454551</v>
      </c>
      <c r="L21" s="116"/>
      <c r="M21" s="116"/>
      <c r="N21" s="116"/>
      <c r="O21" s="65">
        <f t="shared" si="0"/>
        <v>2.8008126309532382</v>
      </c>
      <c r="P21" s="65">
        <f t="shared" si="1"/>
        <v>0.12678102437011349</v>
      </c>
      <c r="Q21" s="80">
        <f t="shared" si="2"/>
        <v>3</v>
      </c>
    </row>
    <row r="22" spans="4:17" x14ac:dyDescent="0.2">
      <c r="E22" s="128" t="s">
        <v>35</v>
      </c>
      <c r="F22" s="114"/>
      <c r="G22" s="114"/>
      <c r="H22" s="114"/>
      <c r="I22" s="115">
        <v>1.873150339408008</v>
      </c>
      <c r="J22" s="115">
        <v>1.9032129345745301</v>
      </c>
      <c r="K22" s="115">
        <v>1.7857552945715429</v>
      </c>
      <c r="L22" s="116"/>
      <c r="M22" s="116"/>
      <c r="N22" s="116"/>
      <c r="O22" s="65">
        <f t="shared" si="0"/>
        <v>1.8540395228513604</v>
      </c>
      <c r="P22" s="65">
        <f t="shared" si="1"/>
        <v>6.1016323888482604E-2</v>
      </c>
      <c r="Q22" s="80">
        <f t="shared" si="2"/>
        <v>3</v>
      </c>
    </row>
    <row r="23" spans="4:17" x14ac:dyDescent="0.2">
      <c r="E23" s="128" t="s">
        <v>36</v>
      </c>
      <c r="F23" s="114">
        <v>1.5566279905534448</v>
      </c>
      <c r="G23" s="114">
        <v>1.3236440469352593</v>
      </c>
      <c r="H23" s="114">
        <v>1.2984875833731879</v>
      </c>
      <c r="I23" s="115">
        <v>2.1369241087550948</v>
      </c>
      <c r="J23" s="115">
        <v>1.7620878315912845</v>
      </c>
      <c r="K23" s="115">
        <v>1.7325220414752267</v>
      </c>
      <c r="L23" s="116"/>
      <c r="M23" s="116"/>
      <c r="N23" s="116"/>
      <c r="O23" s="65">
        <f t="shared" si="0"/>
        <v>1.6350489337805829</v>
      </c>
      <c r="P23" s="65">
        <f t="shared" si="1"/>
        <v>0.3142976201030297</v>
      </c>
      <c r="Q23" s="80">
        <f t="shared" si="2"/>
        <v>6</v>
      </c>
    </row>
    <row r="24" spans="4:17" ht="48" x14ac:dyDescent="0.2">
      <c r="E24" s="109" t="s">
        <v>100</v>
      </c>
      <c r="F24" s="114"/>
      <c r="G24" s="114"/>
      <c r="H24" s="114"/>
      <c r="I24" s="115"/>
      <c r="J24" s="115">
        <v>2.1419505461418025</v>
      </c>
      <c r="K24" s="115">
        <v>2.0697535633162323</v>
      </c>
      <c r="L24" s="116"/>
      <c r="M24" s="116"/>
      <c r="N24" s="116"/>
      <c r="O24" s="65">
        <f t="shared" si="0"/>
        <v>2.1058520547290174</v>
      </c>
      <c r="P24" s="65">
        <f t="shared" si="1"/>
        <v>5.1050976137169392E-2</v>
      </c>
      <c r="Q24" s="80">
        <f t="shared" si="2"/>
        <v>2</v>
      </c>
    </row>
    <row r="25" spans="4:17" ht="32" x14ac:dyDescent="0.2">
      <c r="D25" s="49" t="s">
        <v>52</v>
      </c>
      <c r="E25" s="95" t="s">
        <v>94</v>
      </c>
      <c r="F25" s="114">
        <v>35.969320034889449</v>
      </c>
      <c r="G25" s="114">
        <v>35.663050999425003</v>
      </c>
      <c r="H25" s="114">
        <v>35.539907007191054</v>
      </c>
      <c r="I25" s="115"/>
      <c r="J25" s="115"/>
      <c r="K25" s="115"/>
      <c r="L25" s="116"/>
      <c r="M25" s="116"/>
      <c r="N25" s="116"/>
      <c r="O25" s="65">
        <f t="shared" si="0"/>
        <v>35.724092680501833</v>
      </c>
      <c r="P25" s="65">
        <f t="shared" si="1"/>
        <v>0.2211186383161535</v>
      </c>
      <c r="Q25" s="80">
        <f t="shared" si="2"/>
        <v>3</v>
      </c>
    </row>
    <row r="26" spans="4:17" ht="48" x14ac:dyDescent="0.2">
      <c r="D26" s="49" t="s">
        <v>52</v>
      </c>
      <c r="E26" s="95" t="s">
        <v>95</v>
      </c>
      <c r="F26" s="114">
        <v>45.169324950860513</v>
      </c>
      <c r="G26" s="114">
        <v>46.534374953734094</v>
      </c>
      <c r="H26" s="114">
        <v>48.376350934659754</v>
      </c>
      <c r="I26" s="115">
        <v>29.848347315290734</v>
      </c>
      <c r="J26" s="115">
        <v>31.30795243809316</v>
      </c>
      <c r="K26" s="115">
        <v>31.276477512413432</v>
      </c>
      <c r="L26" s="116">
        <v>11.468110709987966</v>
      </c>
      <c r="M26" s="116"/>
      <c r="N26" s="116">
        <v>11.367188552642217</v>
      </c>
      <c r="O26" s="65">
        <f t="shared" si="0"/>
        <v>31.918515920960232</v>
      </c>
      <c r="P26" s="65">
        <f t="shared" si="1"/>
        <v>14.666357701430941</v>
      </c>
      <c r="Q26" s="80">
        <f t="shared" si="2"/>
        <v>8</v>
      </c>
    </row>
    <row r="27" spans="4:17" ht="32" x14ac:dyDescent="0.2">
      <c r="D27" s="51" t="s">
        <v>84</v>
      </c>
      <c r="E27" s="117" t="s">
        <v>72</v>
      </c>
      <c r="F27" s="114">
        <v>0.69000562964881951</v>
      </c>
      <c r="G27" s="114">
        <v>0.79935833078702689</v>
      </c>
      <c r="H27" s="114">
        <v>4.4238834057578771</v>
      </c>
      <c r="I27" s="115">
        <v>1.799956234897548</v>
      </c>
      <c r="J27" s="115">
        <v>1.5840026195392161</v>
      </c>
      <c r="K27" s="115">
        <v>1.4033115572796211</v>
      </c>
      <c r="L27" s="116">
        <v>2.3331698411400854</v>
      </c>
      <c r="M27" s="116">
        <v>2.8523215163015232</v>
      </c>
      <c r="N27" s="116">
        <v>7.7649268783151619</v>
      </c>
      <c r="O27" s="65">
        <f t="shared" si="0"/>
        <v>2.6278817792963198</v>
      </c>
      <c r="P27" s="65">
        <f t="shared" si="1"/>
        <v>2.2395775584543562</v>
      </c>
      <c r="Q27" s="80">
        <f t="shared" si="2"/>
        <v>9</v>
      </c>
    </row>
  </sheetData>
  <sortState ref="E19:N23">
    <sortCondition ref="E19"/>
  </sortState>
  <mergeCells count="10">
    <mergeCell ref="O4:O5"/>
    <mergeCell ref="P4:P5"/>
    <mergeCell ref="Q4:Q5"/>
    <mergeCell ref="E4:E5"/>
    <mergeCell ref="F3:H3"/>
    <mergeCell ref="I3:K3"/>
    <mergeCell ref="L3:N3"/>
    <mergeCell ref="F4:H4"/>
    <mergeCell ref="I4:K4"/>
    <mergeCell ref="L4:N4"/>
  </mergeCells>
  <conditionalFormatting sqref="O6:O2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topLeftCell="A2" workbookViewId="0">
      <selection activeCell="D28" sqref="D28"/>
    </sheetView>
  </sheetViews>
  <sheetFormatPr baseColWidth="10" defaultRowHeight="16" x14ac:dyDescent="0.2"/>
  <cols>
    <col min="2" max="2" width="19.5" customWidth="1"/>
    <col min="3" max="3" width="20.5" customWidth="1"/>
    <col min="4" max="4" width="29.5" customWidth="1"/>
  </cols>
  <sheetData>
    <row r="1" spans="1:19" ht="25" thickBot="1" x14ac:dyDescent="0.35">
      <c r="A1" s="120" t="s">
        <v>86</v>
      </c>
    </row>
    <row r="2" spans="1:19" s="51" customFormat="1" ht="34" customHeight="1" thickBot="1" x14ac:dyDescent="0.25">
      <c r="E2" s="207" t="s">
        <v>38</v>
      </c>
      <c r="F2" s="208"/>
      <c r="G2" s="208"/>
      <c r="H2" s="209"/>
      <c r="I2" s="210" t="s">
        <v>47</v>
      </c>
      <c r="J2" s="211"/>
      <c r="K2" s="211"/>
      <c r="L2" s="212"/>
      <c r="M2" s="213" t="s">
        <v>39</v>
      </c>
      <c r="N2" s="213"/>
      <c r="O2" s="213"/>
      <c r="P2" s="214"/>
    </row>
    <row r="3" spans="1:19" ht="26" customHeight="1" x14ac:dyDescent="0.2">
      <c r="A3" t="s">
        <v>87</v>
      </c>
      <c r="D3" s="187" t="s">
        <v>83</v>
      </c>
      <c r="E3" s="189" t="s">
        <v>85</v>
      </c>
      <c r="F3" s="185"/>
      <c r="G3" s="185"/>
      <c r="H3" s="190"/>
      <c r="I3" s="184" t="s">
        <v>85</v>
      </c>
      <c r="J3" s="185"/>
      <c r="K3" s="185"/>
      <c r="L3" s="185"/>
      <c r="M3" s="185" t="s">
        <v>85</v>
      </c>
      <c r="N3" s="185"/>
      <c r="O3" s="185"/>
      <c r="P3" s="186"/>
      <c r="Q3" s="168" t="s">
        <v>54</v>
      </c>
      <c r="R3" s="170" t="s">
        <v>55</v>
      </c>
      <c r="S3" s="170" t="s">
        <v>56</v>
      </c>
    </row>
    <row r="4" spans="1:19" ht="20" customHeight="1" x14ac:dyDescent="0.2">
      <c r="A4" t="s">
        <v>88</v>
      </c>
      <c r="D4" s="188"/>
      <c r="E4" s="123" t="s">
        <v>61</v>
      </c>
      <c r="F4" s="113" t="s">
        <v>62</v>
      </c>
      <c r="G4" s="113" t="s">
        <v>63</v>
      </c>
      <c r="H4" s="113" t="s">
        <v>89</v>
      </c>
      <c r="I4" s="113" t="s">
        <v>61</v>
      </c>
      <c r="J4" s="113" t="s">
        <v>62</v>
      </c>
      <c r="K4" s="113" t="s">
        <v>63</v>
      </c>
      <c r="L4" s="113" t="s">
        <v>89</v>
      </c>
      <c r="M4" s="113" t="s">
        <v>61</v>
      </c>
      <c r="N4" s="113" t="s">
        <v>62</v>
      </c>
      <c r="O4" s="113" t="s">
        <v>63</v>
      </c>
      <c r="P4" s="124" t="s">
        <v>89</v>
      </c>
      <c r="Q4" s="168"/>
      <c r="R4" s="170"/>
      <c r="S4" s="171"/>
    </row>
    <row r="5" spans="1:19" x14ac:dyDescent="0.2">
      <c r="A5" t="s">
        <v>90</v>
      </c>
      <c r="D5" s="125" t="s">
        <v>97</v>
      </c>
      <c r="E5" s="126">
        <v>4.8560961992085465</v>
      </c>
      <c r="F5" s="126">
        <v>6.4390022833124254</v>
      </c>
      <c r="G5" s="126">
        <v>6.0360287715738323</v>
      </c>
      <c r="H5" s="126">
        <v>5.8441366231268814</v>
      </c>
      <c r="I5" s="126">
        <v>2.896399327585272</v>
      </c>
      <c r="J5" s="126">
        <v>3.067892196735535</v>
      </c>
      <c r="K5" s="126">
        <v>2.892671221734179</v>
      </c>
      <c r="L5" s="126">
        <v>2.8686079930589448</v>
      </c>
      <c r="M5" s="126">
        <v>2.4405377456049639</v>
      </c>
      <c r="N5" s="126">
        <v>2.7443334972112496</v>
      </c>
      <c r="O5" s="126">
        <v>2.722972858426433</v>
      </c>
      <c r="P5" s="126">
        <v>2.5259803007442319</v>
      </c>
      <c r="Q5" s="126">
        <f>AVERAGE(E5:P5)</f>
        <v>3.7778882515268744</v>
      </c>
      <c r="R5" s="126">
        <f>STDEV(E5:P5)</f>
        <v>1.5386245309261271</v>
      </c>
      <c r="S5" s="122">
        <f>COUNT(E5:P5)</f>
        <v>12</v>
      </c>
    </row>
    <row r="6" spans="1:19" x14ac:dyDescent="0.2">
      <c r="A6" t="s">
        <v>99</v>
      </c>
      <c r="D6" s="126" t="s">
        <v>13</v>
      </c>
      <c r="E6" s="126">
        <v>7.3282386648389277</v>
      </c>
      <c r="F6" s="126">
        <v>7.7520345160898509</v>
      </c>
      <c r="G6" s="126">
        <v>7.1277726118869023</v>
      </c>
      <c r="H6" s="126">
        <v>6.3467307395911261</v>
      </c>
      <c r="I6" s="126">
        <v>3.0767040832926633</v>
      </c>
      <c r="J6" s="126">
        <v>2.9147009381269995</v>
      </c>
      <c r="K6" s="126">
        <v>2.8055691123041049</v>
      </c>
      <c r="L6" s="126">
        <v>2.7221951087251233</v>
      </c>
      <c r="M6" s="126">
        <v>2.9142014342143185</v>
      </c>
      <c r="N6" s="126">
        <v>3.065421194500483</v>
      </c>
      <c r="O6" s="126">
        <v>2.8097716445996577</v>
      </c>
      <c r="P6" s="126">
        <v>2.722972858426433</v>
      </c>
      <c r="Q6" s="126">
        <f t="shared" ref="Q6:Q23" si="0">AVERAGE(E6:P6)</f>
        <v>4.2988594088830494</v>
      </c>
      <c r="R6" s="126">
        <f t="shared" ref="R6:R23" si="1">STDEV(E6:P6)</f>
        <v>2.1226672063309153</v>
      </c>
      <c r="S6" s="122">
        <f t="shared" ref="S6:S23" si="2">COUNT(E6:P6)</f>
        <v>12</v>
      </c>
    </row>
    <row r="7" spans="1:19" x14ac:dyDescent="0.2">
      <c r="A7" t="s">
        <v>106</v>
      </c>
      <c r="D7" s="125" t="s">
        <v>15</v>
      </c>
      <c r="E7" s="127">
        <v>4.0383090218910151</v>
      </c>
      <c r="F7" s="127">
        <v>4.6262339022391155</v>
      </c>
      <c r="G7" s="127">
        <v>4.4796609633189997</v>
      </c>
      <c r="H7" s="127">
        <v>4.1603850907966287</v>
      </c>
      <c r="I7" s="127">
        <v>3.3946098367767479</v>
      </c>
      <c r="J7" s="127">
        <v>3.4840843772029713</v>
      </c>
      <c r="K7" s="127">
        <v>3.1987148202375146</v>
      </c>
      <c r="L7" s="127">
        <v>3.2363347974621766</v>
      </c>
      <c r="M7" s="127">
        <v>2.6717751368945697</v>
      </c>
      <c r="N7" s="127">
        <v>2.854866326478716</v>
      </c>
      <c r="O7" s="127">
        <v>2.5917575058911289</v>
      </c>
      <c r="P7" s="127">
        <v>2.380863580110872</v>
      </c>
      <c r="Q7" s="126">
        <f t="shared" si="0"/>
        <v>3.4264662799417049</v>
      </c>
      <c r="R7" s="126">
        <f t="shared" si="1"/>
        <v>0.75319405371715864</v>
      </c>
      <c r="S7" s="122">
        <f t="shared" si="2"/>
        <v>12</v>
      </c>
    </row>
    <row r="8" spans="1:19" x14ac:dyDescent="0.2">
      <c r="A8" s="121" t="s">
        <v>91</v>
      </c>
      <c r="D8" s="125" t="s">
        <v>16</v>
      </c>
      <c r="E8" s="127">
        <v>4.3249224010607152</v>
      </c>
      <c r="F8" s="127">
        <v>4.2718458493626219</v>
      </c>
      <c r="G8" s="127">
        <v>3.941954666500632</v>
      </c>
      <c r="H8" s="127">
        <v>3.2593085554297825</v>
      </c>
      <c r="I8" s="127">
        <v>3.3085244834878806</v>
      </c>
      <c r="J8" s="127">
        <v>3.2166775120655062</v>
      </c>
      <c r="K8" s="127">
        <v>3.280733148961553</v>
      </c>
      <c r="L8" s="127">
        <v>2.628992462447806</v>
      </c>
      <c r="M8" s="127">
        <v>2.4907182938613595</v>
      </c>
      <c r="N8" s="127">
        <v>2.4883448895519353</v>
      </c>
      <c r="O8" s="127">
        <v>2.4134131249258317</v>
      </c>
      <c r="P8" s="127">
        <v>1.9817925983691322</v>
      </c>
      <c r="Q8" s="126">
        <f t="shared" si="0"/>
        <v>3.1339356655020629</v>
      </c>
      <c r="R8" s="126">
        <f t="shared" si="1"/>
        <v>0.76115039023513698</v>
      </c>
      <c r="S8" s="122">
        <f t="shared" si="2"/>
        <v>12</v>
      </c>
    </row>
    <row r="9" spans="1:19" x14ac:dyDescent="0.2">
      <c r="D9" s="125" t="s">
        <v>17</v>
      </c>
      <c r="E9" s="126">
        <v>5.7143032120500106</v>
      </c>
      <c r="F9" s="126">
        <v>6.063383609756694</v>
      </c>
      <c r="G9" s="126">
        <v>5.2913239231329046</v>
      </c>
      <c r="H9" s="126">
        <v>5.2517206499427891</v>
      </c>
      <c r="I9" s="126">
        <v>5.2244319722357799</v>
      </c>
      <c r="J9" s="126">
        <v>5.8582099669215335</v>
      </c>
      <c r="K9" s="126">
        <v>5.4023642969470203</v>
      </c>
      <c r="L9" s="126">
        <v>5.056328290222873</v>
      </c>
      <c r="M9" s="126">
        <v>3.5099259158797698</v>
      </c>
      <c r="N9" s="126">
        <v>3.6974248563242744</v>
      </c>
      <c r="O9" s="126">
        <v>3.7879532778408804</v>
      </c>
      <c r="P9" s="126">
        <v>3.3678607150728124</v>
      </c>
      <c r="Q9" s="126">
        <f t="shared" si="0"/>
        <v>4.8521025571939456</v>
      </c>
      <c r="R9" s="126">
        <f t="shared" si="1"/>
        <v>0.97834208069238304</v>
      </c>
      <c r="S9" s="122">
        <f t="shared" si="2"/>
        <v>12</v>
      </c>
    </row>
    <row r="10" spans="1:19" x14ac:dyDescent="0.2">
      <c r="D10" s="129" t="s">
        <v>19</v>
      </c>
      <c r="E10" s="127">
        <v>16.451281339407196</v>
      </c>
      <c r="F10" s="127">
        <v>19.00957113125525</v>
      </c>
      <c r="G10" s="127">
        <v>13.20544606248539</v>
      </c>
      <c r="H10" s="127">
        <v>11.407375803420782</v>
      </c>
      <c r="I10" s="127">
        <v>5.9429396453554579</v>
      </c>
      <c r="J10" s="127">
        <v>5.5647063608264196</v>
      </c>
      <c r="K10" s="127">
        <v>5.0098964264410819</v>
      </c>
      <c r="L10" s="127">
        <v>4.0998996800607337</v>
      </c>
      <c r="M10" s="127">
        <v>6.149151507959381</v>
      </c>
      <c r="N10" s="127">
        <v>8.9731635784155834</v>
      </c>
      <c r="O10" s="127">
        <v>6.3783545526980525</v>
      </c>
      <c r="P10" s="127">
        <v>4.6623832369844198</v>
      </c>
      <c r="Q10" s="130">
        <f t="shared" si="0"/>
        <v>8.904514110442479</v>
      </c>
      <c r="R10" s="126">
        <f t="shared" si="1"/>
        <v>4.9907159573597681</v>
      </c>
      <c r="S10" s="122">
        <f t="shared" si="2"/>
        <v>12</v>
      </c>
    </row>
    <row r="11" spans="1:19" x14ac:dyDescent="0.2">
      <c r="D11" s="125" t="s">
        <v>20</v>
      </c>
      <c r="E11" s="127">
        <v>5.869041774308295</v>
      </c>
      <c r="F11" s="127">
        <v>5.9486566018554328</v>
      </c>
      <c r="G11" s="127">
        <v>5.1402598913767958</v>
      </c>
      <c r="H11" s="127">
        <v>4.3167567777225466</v>
      </c>
      <c r="I11" s="127">
        <v>2.9248684995390706</v>
      </c>
      <c r="J11" s="127">
        <v>3.244129927878098</v>
      </c>
      <c r="K11" s="127">
        <v>3.0221381703812158</v>
      </c>
      <c r="L11" s="127">
        <v>2.8306490971205465</v>
      </c>
      <c r="M11" s="127">
        <v>2.3164426059979313</v>
      </c>
      <c r="N11" s="127">
        <v>2.5859935239968128</v>
      </c>
      <c r="O11" s="127">
        <v>2.7701018868564264</v>
      </c>
      <c r="P11" s="127">
        <v>2.43409564819367</v>
      </c>
      <c r="Q11" s="126">
        <f t="shared" si="0"/>
        <v>3.6169278671022362</v>
      </c>
      <c r="R11" s="126">
        <f t="shared" si="1"/>
        <v>1.340946215993069</v>
      </c>
      <c r="S11" s="122">
        <f t="shared" si="2"/>
        <v>12</v>
      </c>
    </row>
    <row r="12" spans="1:19" x14ac:dyDescent="0.2">
      <c r="D12" s="125" t="s">
        <v>21</v>
      </c>
      <c r="E12" s="126">
        <v>6.5949656890714357</v>
      </c>
      <c r="F12" s="126">
        <v>5.78861038442734</v>
      </c>
      <c r="G12" s="126">
        <v>7.4605217629172511</v>
      </c>
      <c r="H12" s="126">
        <v>8.277900659067873</v>
      </c>
      <c r="I12" s="126">
        <v>4.1693780163765526</v>
      </c>
      <c r="J12" s="126">
        <v>4.6997858033729187</v>
      </c>
      <c r="K12" s="126">
        <v>4.7943441245051783</v>
      </c>
      <c r="L12" s="126">
        <v>5.9873379968548344</v>
      </c>
      <c r="M12" s="126">
        <v>2.9999830471120759</v>
      </c>
      <c r="N12" s="126">
        <v>3.1623917134283821</v>
      </c>
      <c r="O12" s="126">
        <v>3.3200535711258414</v>
      </c>
      <c r="P12" s="126">
        <v>2.8538491532032482</v>
      </c>
      <c r="Q12" s="126">
        <f t="shared" si="0"/>
        <v>5.0090934934552447</v>
      </c>
      <c r="R12" s="126">
        <f t="shared" si="1"/>
        <v>1.8232308300295639</v>
      </c>
      <c r="S12" s="122">
        <f t="shared" si="2"/>
        <v>12</v>
      </c>
    </row>
    <row r="13" spans="1:19" x14ac:dyDescent="0.2">
      <c r="D13" s="125" t="s">
        <v>23</v>
      </c>
      <c r="E13" s="127">
        <v>6.8374847022150274</v>
      </c>
      <c r="F13" s="127">
        <v>6.2111813921775365</v>
      </c>
      <c r="G13" s="127">
        <v>6.593332564403803</v>
      </c>
      <c r="H13" s="127">
        <v>6.8219700178725082</v>
      </c>
      <c r="I13" s="127">
        <v>2.7899788514722625</v>
      </c>
      <c r="J13" s="127">
        <v>2.9763841440268961</v>
      </c>
      <c r="K13" s="127">
        <v>3.1326256710590537</v>
      </c>
      <c r="L13" s="127">
        <v>2.8455615205249174</v>
      </c>
      <c r="M13" s="127">
        <v>2.6527879024191772</v>
      </c>
      <c r="N13" s="127">
        <v>2.6619424618983847</v>
      </c>
      <c r="O13" s="127">
        <v>2.5965043145099771</v>
      </c>
      <c r="P13" s="127">
        <v>2.6236289351891093</v>
      </c>
      <c r="Q13" s="126">
        <f t="shared" si="0"/>
        <v>4.0619485398140549</v>
      </c>
      <c r="R13" s="126">
        <f t="shared" si="1"/>
        <v>1.8985655490640774</v>
      </c>
      <c r="S13" s="122">
        <f t="shared" si="2"/>
        <v>12</v>
      </c>
    </row>
    <row r="14" spans="1:19" x14ac:dyDescent="0.2">
      <c r="D14" s="125" t="s">
        <v>24</v>
      </c>
      <c r="E14" s="127">
        <v>5.692664310203865</v>
      </c>
      <c r="F14" s="127">
        <v>5.6093749521545497</v>
      </c>
      <c r="G14" s="127">
        <v>4.9259122787498839</v>
      </c>
      <c r="H14" s="127">
        <v>4.3539103639112113</v>
      </c>
      <c r="I14" s="127">
        <v>2.8533566509408383</v>
      </c>
      <c r="J14" s="127">
        <v>2.6337373244401063</v>
      </c>
      <c r="K14" s="127">
        <v>2.5930670787918229</v>
      </c>
      <c r="L14" s="127">
        <v>2.445637438316794</v>
      </c>
      <c r="M14" s="127">
        <v>2.5683625205553766</v>
      </c>
      <c r="N14" s="127">
        <v>2.5822638886534319</v>
      </c>
      <c r="O14" s="127">
        <v>2.3750995982165559</v>
      </c>
      <c r="P14" s="127">
        <v>2.2276094732737723</v>
      </c>
      <c r="Q14" s="126">
        <f t="shared" si="0"/>
        <v>3.4050829898506838</v>
      </c>
      <c r="R14" s="126">
        <f t="shared" si="1"/>
        <v>1.3351489615608392</v>
      </c>
      <c r="S14" s="122">
        <f t="shared" si="2"/>
        <v>12</v>
      </c>
    </row>
    <row r="15" spans="1:19" x14ac:dyDescent="0.2">
      <c r="D15" s="129" t="s">
        <v>26</v>
      </c>
      <c r="E15" s="126">
        <v>26.599926305249372</v>
      </c>
      <c r="F15" s="126">
        <v>16.994295291395371</v>
      </c>
      <c r="G15" s="126">
        <v>15.798439753520659</v>
      </c>
      <c r="H15" s="126">
        <v>21.454767039869676</v>
      </c>
      <c r="I15" s="126">
        <v>18.925898812428827</v>
      </c>
      <c r="J15" s="126">
        <v>15.504853315980696</v>
      </c>
      <c r="K15" s="126">
        <v>10.603749796648772</v>
      </c>
      <c r="L15" s="126">
        <v>9.2568868282631094</v>
      </c>
      <c r="M15" s="126">
        <v>5.3415159272382056</v>
      </c>
      <c r="N15" s="126">
        <v>5.6944750538254185</v>
      </c>
      <c r="O15" s="126">
        <v>5.2764168376082869</v>
      </c>
      <c r="P15" s="126">
        <v>5.5456286978486782</v>
      </c>
      <c r="Q15" s="130">
        <f t="shared" si="0"/>
        <v>13.083071138323087</v>
      </c>
      <c r="R15" s="126">
        <f t="shared" si="1"/>
        <v>7.1892082690858752</v>
      </c>
      <c r="S15" s="122">
        <f t="shared" si="2"/>
        <v>12</v>
      </c>
    </row>
    <row r="16" spans="1:19" x14ac:dyDescent="0.2">
      <c r="D16" s="129" t="s">
        <v>27</v>
      </c>
      <c r="E16" s="126">
        <v>7.8610455876543934</v>
      </c>
      <c r="F16" s="126">
        <v>5.8808819281486384</v>
      </c>
      <c r="G16" s="126">
        <v>6.3446893337565857</v>
      </c>
      <c r="H16" s="126">
        <v>5.3039806393070643</v>
      </c>
      <c r="I16" s="126">
        <v>11.697779404587603</v>
      </c>
      <c r="J16" s="126">
        <v>12.067200802559515</v>
      </c>
      <c r="K16" s="126">
        <v>9.0081204923811082</v>
      </c>
      <c r="L16" s="126">
        <v>8.1215091372485233</v>
      </c>
      <c r="M16" s="126">
        <v>3.416345974536763</v>
      </c>
      <c r="N16" s="126">
        <v>5.9077423839151004</v>
      </c>
      <c r="O16" s="126">
        <v>6.3875091121772591</v>
      </c>
      <c r="P16" s="126">
        <v>3.4794107176157461</v>
      </c>
      <c r="Q16" s="130">
        <f t="shared" si="0"/>
        <v>7.1230179594906922</v>
      </c>
      <c r="R16" s="126">
        <f t="shared" si="1"/>
        <v>2.7791336175328438</v>
      </c>
      <c r="S16" s="122">
        <f t="shared" si="2"/>
        <v>12</v>
      </c>
    </row>
    <row r="17" spans="4:19" x14ac:dyDescent="0.2">
      <c r="D17" s="129" t="s">
        <v>29</v>
      </c>
      <c r="E17" s="127">
        <v>8.4714259321824574</v>
      </c>
      <c r="F17" s="127">
        <v>7.7814307601072557</v>
      </c>
      <c r="G17" s="127">
        <v>6.2209801401833387</v>
      </c>
      <c r="H17" s="127">
        <v>6.574551630726015</v>
      </c>
      <c r="I17" s="127">
        <v>6.5262187516945946</v>
      </c>
      <c r="J17" s="127">
        <v>5.5813133777994688</v>
      </c>
      <c r="K17" s="127">
        <v>4.9641424000867636</v>
      </c>
      <c r="L17" s="127">
        <v>4.0056802776422105</v>
      </c>
      <c r="M17" s="127">
        <v>4.4118195534609317</v>
      </c>
      <c r="N17" s="127">
        <v>3.7899876243918156</v>
      </c>
      <c r="O17" s="127">
        <v>3.0603353281231462</v>
      </c>
      <c r="P17" s="127">
        <v>2.9270856290369065</v>
      </c>
      <c r="Q17" s="130">
        <f t="shared" si="0"/>
        <v>5.3595809504529086</v>
      </c>
      <c r="R17" s="126">
        <f t="shared" si="1"/>
        <v>1.8023258839561798</v>
      </c>
      <c r="S17" s="122">
        <f t="shared" si="2"/>
        <v>12</v>
      </c>
    </row>
    <row r="18" spans="4:19" x14ac:dyDescent="0.2">
      <c r="D18" s="125" t="s">
        <v>30</v>
      </c>
      <c r="E18" s="126">
        <v>4.2269349210026981</v>
      </c>
      <c r="F18" s="126">
        <v>4.4853768996557166</v>
      </c>
      <c r="G18" s="126">
        <v>4.6323581197427419</v>
      </c>
      <c r="H18" s="126">
        <v>4.32859693156289</v>
      </c>
      <c r="I18" s="126">
        <v>3.5864378287511522</v>
      </c>
      <c r="J18" s="126">
        <v>3.4074887478987042</v>
      </c>
      <c r="K18" s="126">
        <v>3.3532617537009921</v>
      </c>
      <c r="L18" s="126">
        <v>3.1895640149666504</v>
      </c>
      <c r="M18" s="126">
        <v>2.952175903165104</v>
      </c>
      <c r="N18" s="126">
        <v>2.9681116178140949</v>
      </c>
      <c r="O18" s="126">
        <v>2.7297540135962164</v>
      </c>
      <c r="P18" s="126">
        <v>2.4917354671368264</v>
      </c>
      <c r="Q18" s="126">
        <f t="shared" si="0"/>
        <v>3.5293163515828154</v>
      </c>
      <c r="R18" s="126">
        <f t="shared" si="1"/>
        <v>0.72517844839377765</v>
      </c>
      <c r="S18" s="122">
        <f t="shared" si="2"/>
        <v>12</v>
      </c>
    </row>
    <row r="19" spans="4:19" x14ac:dyDescent="0.2">
      <c r="D19" s="125" t="s">
        <v>31</v>
      </c>
      <c r="E19" s="126">
        <v>6.2381279491934913</v>
      </c>
      <c r="F19" s="126">
        <v>6.7693017473413244</v>
      </c>
      <c r="G19" s="126">
        <v>6.1646373391499791</v>
      </c>
      <c r="H19" s="126">
        <v>6.0086739333909689</v>
      </c>
      <c r="I19" s="126">
        <v>4.115151022178841</v>
      </c>
      <c r="J19" s="126">
        <v>4.7848544005205795</v>
      </c>
      <c r="K19" s="126">
        <v>3.9931402852339892</v>
      </c>
      <c r="L19" s="126">
        <v>4.2124206930209862</v>
      </c>
      <c r="M19" s="126">
        <v>3.1742587349755031</v>
      </c>
      <c r="N19" s="126">
        <v>3.0454167867496227</v>
      </c>
      <c r="O19" s="126">
        <v>2.9616695204028005</v>
      </c>
      <c r="P19" s="126">
        <v>2.8731754454371301</v>
      </c>
      <c r="Q19" s="126">
        <f t="shared" si="0"/>
        <v>4.5284023214662676</v>
      </c>
      <c r="R19" s="126">
        <f t="shared" si="1"/>
        <v>1.4353819196990962</v>
      </c>
      <c r="S19" s="122">
        <f t="shared" si="2"/>
        <v>12</v>
      </c>
    </row>
    <row r="20" spans="4:19" x14ac:dyDescent="0.2">
      <c r="D20" s="125" t="s">
        <v>35</v>
      </c>
      <c r="E20" s="126">
        <v>6.3018198112312014</v>
      </c>
      <c r="F20" s="126">
        <v>6.8501414183891889</v>
      </c>
      <c r="G20" s="126">
        <v>6.5243330471962828</v>
      </c>
      <c r="H20" s="126">
        <v>6.0564428299192521</v>
      </c>
      <c r="I20" s="126">
        <v>4.6553874518735432</v>
      </c>
      <c r="J20" s="126">
        <v>4.8482321999891553</v>
      </c>
      <c r="K20" s="126">
        <v>4.3547665527899788</v>
      </c>
      <c r="L20" s="126">
        <v>4.0273710753212946</v>
      </c>
      <c r="M20" s="126">
        <v>3.0552494617458086</v>
      </c>
      <c r="N20" s="126">
        <v>3.1962974892772986</v>
      </c>
      <c r="O20" s="126">
        <v>2.9416651126519406</v>
      </c>
      <c r="P20" s="126">
        <v>2.9142014342143185</v>
      </c>
      <c r="Q20" s="126">
        <f t="shared" si="0"/>
        <v>4.6438256570499385</v>
      </c>
      <c r="R20" s="126">
        <f t="shared" si="1"/>
        <v>1.4820722255252317</v>
      </c>
      <c r="S20" s="122">
        <f t="shared" si="2"/>
        <v>12</v>
      </c>
    </row>
    <row r="21" spans="4:19" x14ac:dyDescent="0.2">
      <c r="D21" s="125" t="s">
        <v>36</v>
      </c>
      <c r="E21" s="126">
        <v>6.1013537582791768</v>
      </c>
      <c r="F21" s="126">
        <v>5.7045044640442084</v>
      </c>
      <c r="G21" s="126">
        <v>4.9981780452926712</v>
      </c>
      <c r="H21" s="126">
        <v>4.3204313082247214</v>
      </c>
      <c r="I21" s="126">
        <v>4.6394582723279649</v>
      </c>
      <c r="J21" s="126">
        <v>4.6011604576758307</v>
      </c>
      <c r="K21" s="126">
        <v>4.0446559297218156</v>
      </c>
      <c r="L21" s="126">
        <v>3.7741987961607291</v>
      </c>
      <c r="M21" s="126">
        <v>3.1583230203265131</v>
      </c>
      <c r="N21" s="126">
        <v>3.0813569091494735</v>
      </c>
      <c r="O21" s="126">
        <v>2.7955312187431129</v>
      </c>
      <c r="P21" s="126">
        <v>2.5900622170986827</v>
      </c>
      <c r="Q21" s="126">
        <f t="shared" si="0"/>
        <v>4.1507678664204084</v>
      </c>
      <c r="R21" s="126">
        <f t="shared" si="1"/>
        <v>1.1266024264868695</v>
      </c>
      <c r="S21" s="122">
        <f t="shared" si="2"/>
        <v>12</v>
      </c>
    </row>
    <row r="22" spans="4:19" ht="32" x14ac:dyDescent="0.2">
      <c r="D22" s="109" t="s">
        <v>100</v>
      </c>
      <c r="E22" s="126">
        <v>4.2653133506920877</v>
      </c>
      <c r="F22" s="126">
        <v>6.5557706970482288</v>
      </c>
      <c r="G22" s="126">
        <v>6.3324408987493319</v>
      </c>
      <c r="H22" s="126">
        <v>5.3509329735015312</v>
      </c>
      <c r="I22" s="126">
        <v>2.5913724852231441</v>
      </c>
      <c r="J22" s="126">
        <v>2.8835204164633153</v>
      </c>
      <c r="K22" s="126">
        <v>2.8604739439292883</v>
      </c>
      <c r="L22" s="126">
        <v>2.9441868662220054</v>
      </c>
      <c r="M22" s="126">
        <v>2.7711190601318938</v>
      </c>
      <c r="N22" s="126">
        <v>3.0406699781307749</v>
      </c>
      <c r="O22" s="126">
        <v>2.8813128316408703</v>
      </c>
      <c r="P22" s="126">
        <v>2.9416651126519406</v>
      </c>
      <c r="Q22" s="126">
        <f t="shared" si="0"/>
        <v>3.7848982178653681</v>
      </c>
      <c r="R22" s="126">
        <f t="shared" si="1"/>
        <v>1.4696457664191531</v>
      </c>
      <c r="S22" s="122">
        <f t="shared" si="2"/>
        <v>12</v>
      </c>
    </row>
    <row r="23" spans="4:19" x14ac:dyDescent="0.2">
      <c r="D23" s="125" t="s">
        <v>98</v>
      </c>
      <c r="E23" s="126">
        <v>47.386337074890001</v>
      </c>
      <c r="F23" s="126">
        <v>145.76862502130717</v>
      </c>
      <c r="G23" s="126">
        <v>113.83450527039952</v>
      </c>
      <c r="H23" s="126">
        <v>93.010532633403315</v>
      </c>
      <c r="I23" s="126"/>
      <c r="J23" s="126">
        <v>95.978729461525944</v>
      </c>
      <c r="K23" s="126">
        <v>120.5215281166965</v>
      </c>
      <c r="L23" s="126">
        <v>83.499742421777569</v>
      </c>
      <c r="M23" s="126"/>
      <c r="N23" s="126">
        <v>95.234543204434885</v>
      </c>
      <c r="O23" s="126">
        <v>95.035516300201735</v>
      </c>
      <c r="P23" s="126">
        <v>109.72994049536339</v>
      </c>
      <c r="Q23" s="130">
        <f t="shared" si="0"/>
        <v>100</v>
      </c>
      <c r="R23" s="126">
        <f t="shared" si="1"/>
        <v>25.72245107756277</v>
      </c>
      <c r="S23" s="122">
        <f t="shared" si="2"/>
        <v>10</v>
      </c>
    </row>
  </sheetData>
  <sortState ref="D29:P41">
    <sortCondition ref="D29"/>
  </sortState>
  <mergeCells count="10">
    <mergeCell ref="D3:D4"/>
    <mergeCell ref="Q3:Q4"/>
    <mergeCell ref="E2:H2"/>
    <mergeCell ref="E3:H3"/>
    <mergeCell ref="R3:R4"/>
    <mergeCell ref="S3:S4"/>
    <mergeCell ref="I2:L2"/>
    <mergeCell ref="I3:L3"/>
    <mergeCell ref="M2:P2"/>
    <mergeCell ref="M3:P3"/>
  </mergeCells>
  <conditionalFormatting sqref="Q5:Q23">
    <cfRule type="colorScale" priority="2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opLeftCell="A2" zoomScale="56" zoomScaleNormal="56" zoomScalePageLayoutView="56" workbookViewId="0">
      <selection activeCell="B32" sqref="B32"/>
    </sheetView>
  </sheetViews>
  <sheetFormatPr baseColWidth="10" defaultRowHeight="16" x14ac:dyDescent="0.2"/>
  <cols>
    <col min="1" max="1" width="19.6640625" customWidth="1"/>
    <col min="2" max="2" width="18.33203125" customWidth="1"/>
    <col min="3" max="3" width="16.6640625" customWidth="1"/>
    <col min="4" max="4" width="18.33203125" customWidth="1"/>
    <col min="5" max="5" width="16.6640625" customWidth="1"/>
    <col min="6" max="6" width="18" customWidth="1"/>
    <col min="7" max="7" width="16.6640625" customWidth="1"/>
    <col min="8" max="8" width="18.1640625" customWidth="1"/>
    <col min="9" max="9" width="17" customWidth="1"/>
    <col min="10" max="10" width="18.5" customWidth="1"/>
    <col min="11" max="11" width="16.6640625" customWidth="1"/>
    <col min="12" max="12" width="18.33203125" customWidth="1"/>
    <col min="13" max="13" width="16.83203125" customWidth="1"/>
    <col min="14" max="15" width="21.5" customWidth="1"/>
    <col min="16" max="17" width="21.33203125" customWidth="1"/>
    <col min="18" max="18" width="31.6640625" customWidth="1"/>
  </cols>
  <sheetData>
    <row r="1" spans="1:18" ht="17" thickBot="1" x14ac:dyDescent="0.25"/>
    <row r="2" spans="1:18" ht="44" customHeight="1" thickBot="1" x14ac:dyDescent="0.4">
      <c r="A2" s="4"/>
      <c r="B2" s="199" t="s">
        <v>0</v>
      </c>
      <c r="C2" s="200"/>
      <c r="D2" s="201" t="s">
        <v>1</v>
      </c>
      <c r="E2" s="202"/>
      <c r="F2" s="203" t="s">
        <v>2</v>
      </c>
      <c r="G2" s="204"/>
      <c r="H2" s="205" t="s">
        <v>3</v>
      </c>
      <c r="I2" s="206"/>
      <c r="J2" s="191" t="s">
        <v>4</v>
      </c>
      <c r="K2" s="192"/>
      <c r="L2" s="193" t="s">
        <v>5</v>
      </c>
      <c r="M2" s="194"/>
      <c r="N2" s="195" t="s">
        <v>7</v>
      </c>
      <c r="O2" s="196"/>
      <c r="P2" s="197" t="s">
        <v>92</v>
      </c>
      <c r="Q2" s="198"/>
      <c r="R2" s="44" t="s">
        <v>6</v>
      </c>
    </row>
    <row r="3" spans="1:18" s="5" customFormat="1" ht="68" customHeight="1" thickBot="1" x14ac:dyDescent="0.25">
      <c r="A3" s="3" t="s">
        <v>32</v>
      </c>
      <c r="B3" s="10" t="s">
        <v>8</v>
      </c>
      <c r="C3" s="10" t="s">
        <v>33</v>
      </c>
      <c r="D3" s="11" t="s">
        <v>8</v>
      </c>
      <c r="E3" s="11" t="s">
        <v>33</v>
      </c>
      <c r="F3" s="12" t="s">
        <v>8</v>
      </c>
      <c r="G3" s="12" t="s">
        <v>33</v>
      </c>
      <c r="H3" s="13" t="s">
        <v>8</v>
      </c>
      <c r="I3" s="13" t="s">
        <v>33</v>
      </c>
      <c r="J3" s="14" t="s">
        <v>8</v>
      </c>
      <c r="K3" s="14" t="s">
        <v>33</v>
      </c>
      <c r="L3" s="46" t="s">
        <v>8</v>
      </c>
      <c r="M3" s="47" t="s">
        <v>33</v>
      </c>
      <c r="N3" s="45" t="s">
        <v>37</v>
      </c>
      <c r="O3" s="28" t="s">
        <v>9</v>
      </c>
      <c r="P3" s="27" t="s">
        <v>37</v>
      </c>
      <c r="Q3" s="38" t="s">
        <v>10</v>
      </c>
      <c r="R3" s="39" t="s">
        <v>34</v>
      </c>
    </row>
    <row r="4" spans="1:18" ht="45" customHeight="1" x14ac:dyDescent="0.2">
      <c r="A4" s="15" t="s">
        <v>101</v>
      </c>
      <c r="B4" s="16">
        <v>28</v>
      </c>
      <c r="C4" s="16">
        <v>15</v>
      </c>
      <c r="D4" s="17">
        <v>0</v>
      </c>
      <c r="E4" s="17">
        <v>0</v>
      </c>
      <c r="F4" s="17"/>
      <c r="G4" s="17"/>
      <c r="H4" s="17"/>
      <c r="I4" s="17"/>
      <c r="J4" s="17"/>
      <c r="K4" s="17"/>
      <c r="L4" s="18">
        <v>54</v>
      </c>
      <c r="M4" s="18">
        <v>11</v>
      </c>
      <c r="N4" s="29">
        <f>AVERAGE(L4,D4,B4)</f>
        <v>27.333333333333332</v>
      </c>
      <c r="O4" s="35">
        <f>STDEV(B4,D4,L4)</f>
        <v>27.006172134038788</v>
      </c>
      <c r="P4" s="29">
        <f>AVERAGE(M4,C4)</f>
        <v>13</v>
      </c>
      <c r="Q4" s="30">
        <f>STDEV(D4,F4,N4)</f>
        <v>19.327585352432298</v>
      </c>
      <c r="R4" s="40" t="s">
        <v>11</v>
      </c>
    </row>
    <row r="5" spans="1:18" ht="51" customHeight="1" x14ac:dyDescent="0.2">
      <c r="A5" s="19" t="s">
        <v>102</v>
      </c>
      <c r="B5" s="1">
        <v>0</v>
      </c>
      <c r="C5" s="1">
        <v>0</v>
      </c>
      <c r="D5" s="1">
        <v>0</v>
      </c>
      <c r="E5" s="1">
        <v>0</v>
      </c>
      <c r="F5" s="1"/>
      <c r="G5" s="1"/>
      <c r="H5" s="1"/>
      <c r="I5" s="1"/>
      <c r="J5" s="1">
        <v>0</v>
      </c>
      <c r="K5" s="1">
        <v>0</v>
      </c>
      <c r="L5" s="2">
        <v>0</v>
      </c>
      <c r="M5" s="2">
        <v>0</v>
      </c>
      <c r="N5" s="31">
        <f>AVERAGE(L5,D5,B5,J5)</f>
        <v>0</v>
      </c>
      <c r="O5" s="36">
        <f>STDEV(B5,D5,M5,K5)</f>
        <v>0</v>
      </c>
      <c r="P5" s="31">
        <f>AVERAGE(M5,E5,C5,K5)</f>
        <v>0</v>
      </c>
      <c r="Q5" s="32">
        <f>STDEV(D5,F5,O5,M5)</f>
        <v>0</v>
      </c>
      <c r="R5" s="41" t="s">
        <v>12</v>
      </c>
    </row>
    <row r="6" spans="1:18" ht="31" customHeight="1" x14ac:dyDescent="0.2">
      <c r="A6" s="20" t="s">
        <v>13</v>
      </c>
      <c r="B6" s="1">
        <v>0</v>
      </c>
      <c r="C6" s="1">
        <v>0</v>
      </c>
      <c r="D6" s="1">
        <v>0</v>
      </c>
      <c r="E6" s="1">
        <v>0</v>
      </c>
      <c r="F6" s="1"/>
      <c r="G6" s="1"/>
      <c r="H6" s="1"/>
      <c r="I6" s="1"/>
      <c r="J6" s="1"/>
      <c r="K6" s="1"/>
      <c r="L6" s="2"/>
      <c r="M6" s="2"/>
      <c r="N6" s="31">
        <f>AVERAGE(D6,B6)</f>
        <v>0</v>
      </c>
      <c r="O6" s="36">
        <f>STDEV(C6,E6,)</f>
        <v>0</v>
      </c>
      <c r="P6" s="31">
        <f>AVERAGE(D6,B6)</f>
        <v>0</v>
      </c>
      <c r="Q6" s="32">
        <f>STDEV(E6,G6,)</f>
        <v>0</v>
      </c>
      <c r="R6" s="41" t="s">
        <v>14</v>
      </c>
    </row>
    <row r="7" spans="1:18" ht="31" customHeight="1" x14ac:dyDescent="0.2">
      <c r="A7" s="20" t="s">
        <v>15</v>
      </c>
      <c r="B7" s="1">
        <v>0</v>
      </c>
      <c r="C7" s="1">
        <v>0</v>
      </c>
      <c r="D7" s="1"/>
      <c r="E7" s="1"/>
      <c r="F7" s="1">
        <v>0</v>
      </c>
      <c r="G7" s="1">
        <v>0</v>
      </c>
      <c r="H7" s="1"/>
      <c r="I7" s="1"/>
      <c r="J7" s="1"/>
      <c r="K7" s="1"/>
      <c r="L7" s="2"/>
      <c r="M7" s="2"/>
      <c r="N7" s="31">
        <f>AVERAGE(F7,B7)</f>
        <v>0</v>
      </c>
      <c r="O7" s="36">
        <f>STDEV(C7,G7)</f>
        <v>0</v>
      </c>
      <c r="P7" s="31">
        <f>AVERAGE(F7,B7)</f>
        <v>0</v>
      </c>
      <c r="Q7" s="32">
        <f>STDEV(C7,G7,)</f>
        <v>0</v>
      </c>
      <c r="R7" s="41" t="s">
        <v>14</v>
      </c>
    </row>
    <row r="8" spans="1:18" ht="31" customHeight="1" x14ac:dyDescent="0.2">
      <c r="A8" s="20" t="s">
        <v>16</v>
      </c>
      <c r="B8" s="1">
        <v>0</v>
      </c>
      <c r="C8" s="1">
        <v>0</v>
      </c>
      <c r="D8" s="1"/>
      <c r="E8" s="1"/>
      <c r="F8" s="1">
        <v>0</v>
      </c>
      <c r="G8" s="1">
        <v>0</v>
      </c>
      <c r="H8" s="1"/>
      <c r="I8" s="1"/>
      <c r="J8" s="1"/>
      <c r="K8" s="1"/>
      <c r="L8" s="2"/>
      <c r="M8" s="2"/>
      <c r="N8" s="31">
        <f>AVERAGE(F8,B8)</f>
        <v>0</v>
      </c>
      <c r="O8" s="36">
        <f>STDEV(C8,G8)</f>
        <v>0</v>
      </c>
      <c r="P8" s="31">
        <f>AVERAGE(F8,B8)</f>
        <v>0</v>
      </c>
      <c r="Q8" s="32">
        <f>STDEV(E8,G8,)</f>
        <v>0</v>
      </c>
      <c r="R8" s="41" t="s">
        <v>14</v>
      </c>
    </row>
    <row r="9" spans="1:18" ht="31" customHeight="1" x14ac:dyDescent="0.2">
      <c r="A9" s="20" t="s">
        <v>17</v>
      </c>
      <c r="B9" s="1">
        <v>0</v>
      </c>
      <c r="C9" s="1">
        <v>0</v>
      </c>
      <c r="D9" s="1">
        <v>55</v>
      </c>
      <c r="E9" s="1">
        <v>12.5</v>
      </c>
      <c r="F9" s="1"/>
      <c r="G9" s="1"/>
      <c r="H9" s="1">
        <v>0</v>
      </c>
      <c r="I9" s="1">
        <v>0</v>
      </c>
      <c r="J9" s="1">
        <v>0</v>
      </c>
      <c r="K9" s="1">
        <v>0</v>
      </c>
      <c r="L9" s="2">
        <v>0</v>
      </c>
      <c r="M9" s="2">
        <v>0</v>
      </c>
      <c r="N9" s="31">
        <f>AVERAGE(H9,D9,B9,J9,L9)</f>
        <v>11</v>
      </c>
      <c r="O9" s="36">
        <f>STDEV(B9,D9,H9,J9,L9)</f>
        <v>24.596747752497688</v>
      </c>
      <c r="P9" s="31">
        <f>AVERAGE(E9)</f>
        <v>12.5</v>
      </c>
      <c r="Q9" s="32">
        <f>STDEV(C9,E9,I9,K9,M9)</f>
        <v>5.5901699437494745</v>
      </c>
      <c r="R9" s="42" t="s">
        <v>18</v>
      </c>
    </row>
    <row r="10" spans="1:18" ht="31" customHeight="1" x14ac:dyDescent="0.2">
      <c r="A10" s="20" t="s">
        <v>19</v>
      </c>
      <c r="B10" s="1">
        <v>0</v>
      </c>
      <c r="C10" s="1">
        <v>0</v>
      </c>
      <c r="D10" s="1">
        <v>0</v>
      </c>
      <c r="E10" s="1">
        <v>0</v>
      </c>
      <c r="F10" s="1"/>
      <c r="G10" s="1"/>
      <c r="H10" s="1"/>
      <c r="I10" s="1"/>
      <c r="J10" s="1"/>
      <c r="K10" s="1"/>
      <c r="L10" s="2"/>
      <c r="M10" s="2"/>
      <c r="N10" s="31">
        <f>AVERAGE(D10,B10)</f>
        <v>0</v>
      </c>
      <c r="O10" s="36">
        <f>STDEV(C10,E10)</f>
        <v>0</v>
      </c>
      <c r="P10" s="31">
        <f>AVERAGE(D10,B10)</f>
        <v>0</v>
      </c>
      <c r="Q10" s="32">
        <f>STDEV(E10,G10,)</f>
        <v>0</v>
      </c>
      <c r="R10" s="41" t="s">
        <v>14</v>
      </c>
    </row>
    <row r="11" spans="1:18" ht="31" customHeight="1" x14ac:dyDescent="0.2">
      <c r="A11" s="20" t="s">
        <v>20</v>
      </c>
      <c r="B11" s="1">
        <v>0</v>
      </c>
      <c r="C11" s="1">
        <v>0</v>
      </c>
      <c r="D11" s="1"/>
      <c r="E11" s="1"/>
      <c r="F11" s="1">
        <v>0</v>
      </c>
      <c r="G11" s="1">
        <v>0</v>
      </c>
      <c r="H11" s="1"/>
      <c r="I11" s="1"/>
      <c r="J11" s="1"/>
      <c r="K11" s="1"/>
      <c r="L11" s="2"/>
      <c r="M11" s="2"/>
      <c r="N11" s="31">
        <f>AVERAGE(F11,B11)</f>
        <v>0</v>
      </c>
      <c r="O11" s="36">
        <f>STDEV(C11,G11)</f>
        <v>0</v>
      </c>
      <c r="P11" s="31">
        <f>AVERAGE(G11,C11)</f>
        <v>0</v>
      </c>
      <c r="Q11" s="32">
        <f>STDEV(E11,G11,)</f>
        <v>0</v>
      </c>
      <c r="R11" s="41" t="s">
        <v>14</v>
      </c>
    </row>
    <row r="12" spans="1:18" ht="31" customHeight="1" x14ac:dyDescent="0.2">
      <c r="A12" s="20" t="s">
        <v>21</v>
      </c>
      <c r="B12" s="1">
        <v>68</v>
      </c>
      <c r="C12" s="1">
        <v>13</v>
      </c>
      <c r="D12" s="1">
        <v>0</v>
      </c>
      <c r="E12" s="1">
        <v>0</v>
      </c>
      <c r="F12" s="1"/>
      <c r="G12" s="1"/>
      <c r="H12" s="1">
        <v>74</v>
      </c>
      <c r="I12" s="1">
        <v>12</v>
      </c>
      <c r="J12" s="1">
        <v>0</v>
      </c>
      <c r="K12" s="1">
        <v>0</v>
      </c>
      <c r="L12" s="2">
        <v>0</v>
      </c>
      <c r="M12" s="2">
        <v>0</v>
      </c>
      <c r="N12" s="31">
        <f>AVERAGE(H12,D12,B12,J12,L12)</f>
        <v>28.4</v>
      </c>
      <c r="O12" s="36">
        <f>STDEV(B12,D12,H12,J12,L12)</f>
        <v>38.94611662284187</v>
      </c>
      <c r="P12" s="31">
        <f>AVERAGE(I12,C12)</f>
        <v>12.5</v>
      </c>
      <c r="Q12" s="32">
        <f>STDEV(C12,E12,I12,K12,M12)</f>
        <v>6.8556546004010439</v>
      </c>
      <c r="R12" s="42" t="s">
        <v>22</v>
      </c>
    </row>
    <row r="13" spans="1:18" ht="31" customHeight="1" x14ac:dyDescent="0.2">
      <c r="A13" s="20" t="s">
        <v>23</v>
      </c>
      <c r="B13" s="1">
        <v>0</v>
      </c>
      <c r="C13" s="1">
        <v>0</v>
      </c>
      <c r="D13" s="1">
        <v>0</v>
      </c>
      <c r="E13" s="1">
        <v>0</v>
      </c>
      <c r="F13" s="1"/>
      <c r="G13" s="1"/>
      <c r="H13" s="1"/>
      <c r="I13" s="1"/>
      <c r="J13" s="1"/>
      <c r="K13" s="1"/>
      <c r="L13" s="2"/>
      <c r="M13" s="2"/>
      <c r="N13" s="31">
        <f>AVERAGE(H13,D13)</f>
        <v>0</v>
      </c>
      <c r="O13" s="36">
        <f>STDEV(C13,E13)</f>
        <v>0</v>
      </c>
      <c r="P13" s="31">
        <f>AVERAGE(D13,B13)</f>
        <v>0</v>
      </c>
      <c r="Q13" s="32">
        <f>STDEV(E13,G13,)</f>
        <v>0</v>
      </c>
      <c r="R13" s="41" t="s">
        <v>14</v>
      </c>
    </row>
    <row r="14" spans="1:18" ht="31" customHeight="1" x14ac:dyDescent="0.2">
      <c r="A14" s="20" t="s">
        <v>24</v>
      </c>
      <c r="B14" s="1">
        <v>50</v>
      </c>
      <c r="C14" s="1">
        <v>7.5</v>
      </c>
      <c r="D14" s="1">
        <v>50</v>
      </c>
      <c r="E14" s="1">
        <v>11</v>
      </c>
      <c r="F14" s="1"/>
      <c r="G14" s="1"/>
      <c r="H14" s="1"/>
      <c r="I14" s="1"/>
      <c r="J14" s="1">
        <v>45</v>
      </c>
      <c r="K14" s="1">
        <v>9</v>
      </c>
      <c r="L14" s="2">
        <v>53</v>
      </c>
      <c r="M14" s="2">
        <v>11</v>
      </c>
      <c r="N14" s="31">
        <f>AVERAGE(D14,B14,J14,L14)</f>
        <v>49.5</v>
      </c>
      <c r="O14" s="36">
        <f>STDEV(B14,D14,J14,L14)</f>
        <v>3.3166247903553998</v>
      </c>
      <c r="P14" s="31">
        <f>AVERAGE(E14,C14,K14,M14)</f>
        <v>9.625</v>
      </c>
      <c r="Q14" s="32">
        <f>STDEV(C14,E14,K14,M14)</f>
        <v>1.7017148213885114</v>
      </c>
      <c r="R14" s="42" t="s">
        <v>25</v>
      </c>
    </row>
    <row r="15" spans="1:18" ht="31" customHeight="1" x14ac:dyDescent="0.2">
      <c r="A15" s="20" t="s">
        <v>26</v>
      </c>
      <c r="B15" s="1">
        <v>85</v>
      </c>
      <c r="C15" s="1">
        <v>5</v>
      </c>
      <c r="D15" s="1">
        <v>65</v>
      </c>
      <c r="E15" s="1">
        <v>14</v>
      </c>
      <c r="F15" s="1"/>
      <c r="G15" s="1"/>
      <c r="H15" s="1"/>
      <c r="I15" s="1"/>
      <c r="J15" s="1">
        <v>49</v>
      </c>
      <c r="K15" s="1">
        <v>15</v>
      </c>
      <c r="L15" s="2">
        <v>77</v>
      </c>
      <c r="M15" s="2">
        <v>12</v>
      </c>
      <c r="N15" s="31">
        <f>AVERAGE(D15,B15,J15,L15)</f>
        <v>69</v>
      </c>
      <c r="O15" s="36">
        <f>STDEV(B15,D15,J15,L15)</f>
        <v>15.663120165960974</v>
      </c>
      <c r="P15" s="31">
        <f>AVERAGE(E15,C15,K15,M15)</f>
        <v>11.5</v>
      </c>
      <c r="Q15" s="32">
        <f>STDEV(C15,E15,K15,M15)</f>
        <v>4.5092497528228943</v>
      </c>
      <c r="R15" s="42" t="s">
        <v>25</v>
      </c>
    </row>
    <row r="16" spans="1:18" ht="31" customHeight="1" x14ac:dyDescent="0.2">
      <c r="A16" s="20" t="s">
        <v>27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/>
      <c r="I16" s="1"/>
      <c r="J16" s="1"/>
      <c r="K16" s="1"/>
      <c r="L16" s="2"/>
      <c r="M16" s="2"/>
      <c r="N16" s="31">
        <f t="shared" ref="N16:N21" si="0">AVERAGE(F16,B16)</f>
        <v>0</v>
      </c>
      <c r="O16" s="36">
        <f t="shared" ref="O16:O21" si="1">STDEV(C16,G16)</f>
        <v>0</v>
      </c>
      <c r="P16" s="31">
        <f>AVERAGE(G16,C16,E16)</f>
        <v>0</v>
      </c>
      <c r="Q16" s="32">
        <f>STDEV(E16,G16,C16)</f>
        <v>0</v>
      </c>
      <c r="R16" s="41" t="s">
        <v>28</v>
      </c>
    </row>
    <row r="17" spans="1:18" ht="31" customHeight="1" x14ac:dyDescent="0.2">
      <c r="A17" s="20" t="s">
        <v>29</v>
      </c>
      <c r="B17" s="1">
        <v>0</v>
      </c>
      <c r="C17" s="1">
        <v>0</v>
      </c>
      <c r="D17" s="1"/>
      <c r="E17" s="1"/>
      <c r="F17" s="1">
        <v>0</v>
      </c>
      <c r="G17" s="1">
        <v>0</v>
      </c>
      <c r="H17" s="1"/>
      <c r="I17" s="1"/>
      <c r="J17" s="1"/>
      <c r="K17" s="1"/>
      <c r="L17" s="2"/>
      <c r="M17" s="2"/>
      <c r="N17" s="31">
        <f t="shared" si="0"/>
        <v>0</v>
      </c>
      <c r="O17" s="36">
        <f t="shared" si="1"/>
        <v>0</v>
      </c>
      <c r="P17" s="31">
        <f>AVERAGE(G17,C17)</f>
        <v>0</v>
      </c>
      <c r="Q17" s="32">
        <f>STDEV(C17,G17,)</f>
        <v>0</v>
      </c>
      <c r="R17" s="41" t="s">
        <v>14</v>
      </c>
    </row>
    <row r="18" spans="1:18" ht="31" customHeight="1" x14ac:dyDescent="0.2">
      <c r="A18" s="21" t="s">
        <v>30</v>
      </c>
      <c r="B18" s="7">
        <v>0</v>
      </c>
      <c r="C18" s="7">
        <v>0</v>
      </c>
      <c r="D18" s="7"/>
      <c r="E18" s="7"/>
      <c r="F18" s="7">
        <v>0</v>
      </c>
      <c r="G18" s="7">
        <v>0</v>
      </c>
      <c r="H18" s="7"/>
      <c r="I18" s="7"/>
      <c r="J18" s="7"/>
      <c r="K18" s="7"/>
      <c r="L18" s="8"/>
      <c r="M18" s="8"/>
      <c r="N18" s="31">
        <f t="shared" si="0"/>
        <v>0</v>
      </c>
      <c r="O18" s="36">
        <f t="shared" si="1"/>
        <v>0</v>
      </c>
      <c r="P18" s="31">
        <f>AVERAGE(F18,B18)</f>
        <v>0</v>
      </c>
      <c r="Q18" s="32">
        <f>STDEV(C18,G18,)</f>
        <v>0</v>
      </c>
      <c r="R18" s="41" t="s">
        <v>14</v>
      </c>
    </row>
    <row r="19" spans="1:18" ht="31" customHeight="1" x14ac:dyDescent="0.2">
      <c r="A19" s="22" t="s">
        <v>31</v>
      </c>
      <c r="B19" s="9">
        <v>0</v>
      </c>
      <c r="C19" s="9">
        <v>0</v>
      </c>
      <c r="D19" s="9"/>
      <c r="E19" s="9"/>
      <c r="F19" s="9">
        <v>0</v>
      </c>
      <c r="G19" s="9">
        <v>0</v>
      </c>
      <c r="H19" s="9"/>
      <c r="I19" s="9"/>
      <c r="J19" s="9"/>
      <c r="K19" s="9"/>
      <c r="L19" s="9"/>
      <c r="M19" s="25"/>
      <c r="N19" s="31">
        <f t="shared" si="0"/>
        <v>0</v>
      </c>
      <c r="O19" s="36">
        <f t="shared" si="1"/>
        <v>0</v>
      </c>
      <c r="P19" s="31">
        <f>AVERAGE(G19,C19)</f>
        <v>0</v>
      </c>
      <c r="Q19" s="32">
        <f>STDEV(C19,G19,)</f>
        <v>0</v>
      </c>
      <c r="R19" s="41" t="s">
        <v>14</v>
      </c>
    </row>
    <row r="20" spans="1:18" ht="31" customHeight="1" x14ac:dyDescent="0.2">
      <c r="A20" s="22" t="s">
        <v>35</v>
      </c>
      <c r="B20" s="9">
        <v>0</v>
      </c>
      <c r="C20" s="9">
        <v>0</v>
      </c>
      <c r="D20" s="9"/>
      <c r="E20" s="9"/>
      <c r="F20" s="9">
        <v>0</v>
      </c>
      <c r="G20" s="9">
        <v>0</v>
      </c>
      <c r="H20" s="9"/>
      <c r="I20" s="9"/>
      <c r="J20" s="9"/>
      <c r="K20" s="9"/>
      <c r="L20" s="9"/>
      <c r="M20" s="25"/>
      <c r="N20" s="31">
        <f t="shared" si="0"/>
        <v>0</v>
      </c>
      <c r="O20" s="36">
        <f t="shared" si="1"/>
        <v>0</v>
      </c>
      <c r="P20" s="31">
        <f>AVERAGE(G20,C20)</f>
        <v>0</v>
      </c>
      <c r="Q20" s="32">
        <f>STDEV(C20,G20,)</f>
        <v>0</v>
      </c>
      <c r="R20" s="41" t="s">
        <v>14</v>
      </c>
    </row>
    <row r="21" spans="1:18" ht="31" customHeight="1" thickBot="1" x14ac:dyDescent="0.25">
      <c r="A21" s="23" t="s">
        <v>36</v>
      </c>
      <c r="B21" s="24">
        <v>0</v>
      </c>
      <c r="C21" s="24">
        <v>0</v>
      </c>
      <c r="D21" s="24"/>
      <c r="E21" s="24"/>
      <c r="F21" s="24">
        <v>0</v>
      </c>
      <c r="G21" s="24">
        <v>0</v>
      </c>
      <c r="H21" s="24"/>
      <c r="I21" s="24"/>
      <c r="J21" s="24"/>
      <c r="K21" s="24"/>
      <c r="L21" s="24"/>
      <c r="M21" s="26"/>
      <c r="N21" s="33">
        <f t="shared" si="0"/>
        <v>0</v>
      </c>
      <c r="O21" s="37">
        <f t="shared" si="1"/>
        <v>0</v>
      </c>
      <c r="P21" s="33">
        <f>AVERAGE(D21,B21)</f>
        <v>0</v>
      </c>
      <c r="Q21" s="34">
        <f>STDEV(C21,G21,)</f>
        <v>0</v>
      </c>
      <c r="R21" s="43" t="s">
        <v>14</v>
      </c>
    </row>
  </sheetData>
  <mergeCells count="8">
    <mergeCell ref="J2:K2"/>
    <mergeCell ref="L2:M2"/>
    <mergeCell ref="N2:O2"/>
    <mergeCell ref="P2:Q2"/>
    <mergeCell ref="B2:C2"/>
    <mergeCell ref="D2:E2"/>
    <mergeCell ref="F2:G2"/>
    <mergeCell ref="H2:I2"/>
  </mergeCells>
  <conditionalFormatting sqref="B4:M21">
    <cfRule type="cellIs" dxfId="34" priority="161" operator="greaterThan">
      <formula>0</formula>
    </cfRule>
    <cfRule type="cellIs" dxfId="33" priority="234" operator="greaterThan">
      <formula>0</formula>
    </cfRule>
  </conditionalFormatting>
  <conditionalFormatting sqref="R9 R4 R12 R14:R15 N4:N18 N20:N21 P5:P18 P20 P21:Q21">
    <cfRule type="cellIs" dxfId="32" priority="226" operator="equal">
      <formula>" -"</formula>
    </cfRule>
    <cfRule type="cellIs" dxfId="31" priority="227" operator="equal">
      <formula>" -"</formula>
    </cfRule>
    <cfRule type="cellIs" dxfId="30" priority="228" operator="equal">
      <formula>"+"</formula>
    </cfRule>
  </conditionalFormatting>
  <conditionalFormatting sqref="R9 R4 R12 R14:R15 N4:N18 N20:N21 P5:P18 P20 P21:Q21">
    <cfRule type="cellIs" dxfId="29" priority="229" operator="equal">
      <formula>" -"</formula>
    </cfRule>
    <cfRule type="cellIs" dxfId="28" priority="230" operator="equal">
      <formula>" -/+"</formula>
    </cfRule>
    <cfRule type="cellIs" dxfId="27" priority="231" operator="equal">
      <formula>" +/-"</formula>
    </cfRule>
    <cfRule type="cellIs" dxfId="26" priority="232" operator="equal">
      <formula>" +/-$O$31"</formula>
    </cfRule>
    <cfRule type="cellIs" dxfId="25" priority="233" operator="equal">
      <formula>" +/+"</formula>
    </cfRule>
  </conditionalFormatting>
  <conditionalFormatting sqref="R4 R9 R12 R14:R15">
    <cfRule type="colorScale" priority="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9">
    <cfRule type="cellIs" dxfId="24" priority="70" operator="equal">
      <formula>" -"</formula>
    </cfRule>
    <cfRule type="cellIs" dxfId="23" priority="71" operator="equal">
      <formula>" -"</formula>
    </cfRule>
    <cfRule type="cellIs" dxfId="22" priority="72" operator="equal">
      <formula>"+"</formula>
    </cfRule>
  </conditionalFormatting>
  <conditionalFormatting sqref="N19">
    <cfRule type="cellIs" dxfId="21" priority="73" operator="equal">
      <formula>" -"</formula>
    </cfRule>
    <cfRule type="cellIs" dxfId="20" priority="74" operator="equal">
      <formula>" -/+"</formula>
    </cfRule>
    <cfRule type="cellIs" dxfId="19" priority="75" operator="equal">
      <formula>" +/-"</formula>
    </cfRule>
    <cfRule type="cellIs" dxfId="18" priority="76" operator="equal">
      <formula>" +/-$O$31"</formula>
    </cfRule>
    <cfRule type="cellIs" dxfId="17" priority="77" operator="equal">
      <formula>" +/+"</formula>
    </cfRule>
  </conditionalFormatting>
  <conditionalFormatting sqref="N4:N21">
    <cfRule type="colorScale" priority="45">
      <colorScale>
        <cfvo type="min"/>
        <cfvo type="max"/>
        <color rgb="FFFCFCFF"/>
        <color rgb="FFF8696B"/>
      </colorScale>
    </cfRule>
  </conditionalFormatting>
  <conditionalFormatting sqref="P4">
    <cfRule type="cellIs" dxfId="16" priority="36" operator="equal">
      <formula>" -"</formula>
    </cfRule>
    <cfRule type="cellIs" dxfId="15" priority="37" operator="equal">
      <formula>" -"</formula>
    </cfRule>
    <cfRule type="cellIs" dxfId="14" priority="38" operator="equal">
      <formula>"+"</formula>
    </cfRule>
  </conditionalFormatting>
  <conditionalFormatting sqref="P4">
    <cfRule type="cellIs" dxfId="13" priority="39" operator="equal">
      <formula>" -"</formula>
    </cfRule>
    <cfRule type="cellIs" dxfId="12" priority="40" operator="equal">
      <formula>" -/+"</formula>
    </cfRule>
    <cfRule type="cellIs" dxfId="11" priority="41" operator="equal">
      <formula>" +/-"</formula>
    </cfRule>
    <cfRule type="cellIs" dxfId="10" priority="42" operator="equal">
      <formula>" +/-$O$31"</formula>
    </cfRule>
    <cfRule type="cellIs" dxfId="9" priority="43" operator="equal">
      <formula>" +/+"</formula>
    </cfRule>
  </conditionalFormatting>
  <conditionalFormatting sqref="P4">
    <cfRule type="colorScale" priority="35">
      <colorScale>
        <cfvo type="min"/>
        <cfvo type="max"/>
        <color rgb="FFFCFCFF"/>
        <color rgb="FFF8696B"/>
      </colorScale>
    </cfRule>
  </conditionalFormatting>
  <conditionalFormatting sqref="P20:P21 P5:P18">
    <cfRule type="colorScale" priority="25">
      <colorScale>
        <cfvo type="min"/>
        <cfvo type="max"/>
        <color rgb="FFFCFCFF"/>
        <color rgb="FFF8696B"/>
      </colorScale>
    </cfRule>
  </conditionalFormatting>
  <conditionalFormatting sqref="Q21">
    <cfRule type="colorScale" priority="24">
      <colorScale>
        <cfvo type="min"/>
        <cfvo type="max"/>
        <color rgb="FFFCFCFF"/>
        <color rgb="FFF8696B"/>
      </colorScale>
    </cfRule>
  </conditionalFormatting>
  <conditionalFormatting sqref="P19">
    <cfRule type="cellIs" dxfId="8" priority="16" operator="equal">
      <formula>" -"</formula>
    </cfRule>
    <cfRule type="cellIs" dxfId="7" priority="17" operator="equal">
      <formula>" -"</formula>
    </cfRule>
    <cfRule type="cellIs" dxfId="6" priority="18" operator="equal">
      <formula>"+"</formula>
    </cfRule>
  </conditionalFormatting>
  <conditionalFormatting sqref="P19">
    <cfRule type="cellIs" dxfId="5" priority="19" operator="equal">
      <formula>" -"</formula>
    </cfRule>
    <cfRule type="cellIs" dxfId="4" priority="20" operator="equal">
      <formula>" -/+"</formula>
    </cfRule>
    <cfRule type="cellIs" dxfId="3" priority="21" operator="equal">
      <formula>" +/-"</formula>
    </cfRule>
    <cfRule type="cellIs" dxfId="2" priority="22" operator="equal">
      <formula>" +/-$O$31"</formula>
    </cfRule>
    <cfRule type="cellIs" dxfId="1" priority="23" operator="equal">
      <formula>" +/+"</formula>
    </cfRule>
  </conditionalFormatting>
  <conditionalFormatting sqref="P19">
    <cfRule type="colorScale" priority="15">
      <colorScale>
        <cfvo type="min"/>
        <cfvo type="max"/>
        <color rgb="FFFCFCFF"/>
        <color rgb="FFF8696B"/>
      </colorScale>
    </cfRule>
  </conditionalFormatting>
  <conditionalFormatting sqref="P4:P21">
    <cfRule type="colorScale" priority="5">
      <colorScale>
        <cfvo type="min"/>
        <cfvo type="max"/>
        <color rgb="FFFCFCFF"/>
        <color rgb="FFF8696B"/>
      </colorScale>
    </cfRule>
  </conditionalFormatting>
  <conditionalFormatting sqref="Q21">
    <cfRule type="colorScale" priority="4">
      <colorScale>
        <cfvo type="min"/>
        <cfvo type="max"/>
        <color rgb="FFFCFCFF"/>
        <color rgb="FFF8696B"/>
      </colorScale>
    </cfRule>
  </conditionalFormatting>
  <conditionalFormatting sqref="P21:Q21 P4:P20">
    <cfRule type="colorScale" priority="2">
      <colorScale>
        <cfvo type="min"/>
        <cfvo type="max"/>
        <color rgb="FFF8696B"/>
        <color rgb="FFFCFCFF"/>
      </colorScale>
    </cfRule>
  </conditionalFormatting>
  <conditionalFormatting sqref="P21:Q21 P5:P20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S3T_COMPLEMENT_ACTIVATION_C3a</vt:lpstr>
      <vt:lpstr>S3T_COMPLEMENT_ACTIVATION_TCC</vt:lpstr>
      <vt:lpstr>S3T_COMPLEMENT_INHIBITION_FH</vt:lpstr>
      <vt:lpstr>S3T_COMPLEMENT_INHIBITION_C4bp</vt:lpstr>
      <vt:lpstr>S3T_BIOFILM_FORMATION</vt:lpstr>
      <vt:lpstr>S2T_PLATELET_AGGREGATION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Eija Nissilä</dc:creator>
  <cp:lastModifiedBy>Microsoft Office User</cp:lastModifiedBy>
  <dcterms:created xsi:type="dcterms:W3CDTF">2015-10-15T12:25:35Z</dcterms:created>
  <dcterms:modified xsi:type="dcterms:W3CDTF">2017-03-29T11:36:38Z</dcterms:modified>
</cp:coreProperties>
</file>