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29440" yWindow="40" windowWidth="29380" windowHeight="17020" tabRatio="500" activeTab="5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S1 Fig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5" l="1"/>
  <c r="F54" i="5"/>
  <c r="F53" i="5"/>
  <c r="F52" i="5"/>
  <c r="F51" i="5"/>
  <c r="F50" i="5"/>
  <c r="F48" i="5"/>
  <c r="F47" i="5"/>
  <c r="F44" i="5"/>
  <c r="F43" i="5"/>
  <c r="F42" i="5"/>
  <c r="F41" i="5"/>
  <c r="F39" i="5"/>
  <c r="E40" i="5"/>
  <c r="E48" i="5"/>
  <c r="E49" i="5"/>
  <c r="E50" i="5"/>
  <c r="E51" i="5"/>
  <c r="E52" i="5"/>
  <c r="E53" i="5"/>
  <c r="E54" i="5"/>
  <c r="E55" i="5"/>
  <c r="E47" i="5"/>
  <c r="E41" i="5"/>
  <c r="E42" i="5"/>
  <c r="E43" i="5"/>
  <c r="E44" i="5"/>
  <c r="E39" i="5"/>
  <c r="G103" i="4"/>
  <c r="G102" i="4"/>
  <c r="G101" i="4"/>
  <c r="G100" i="4"/>
  <c r="G99" i="4"/>
  <c r="G98" i="4"/>
  <c r="G97" i="4"/>
  <c r="G95" i="4"/>
  <c r="G94" i="4"/>
  <c r="F95" i="4"/>
  <c r="F96" i="4"/>
  <c r="F97" i="4"/>
  <c r="F98" i="4"/>
  <c r="F99" i="4"/>
  <c r="F100" i="4"/>
  <c r="F101" i="4"/>
  <c r="F102" i="4"/>
  <c r="F103" i="4"/>
  <c r="F94" i="4"/>
  <c r="G91" i="4"/>
  <c r="G90" i="4"/>
  <c r="G89" i="4"/>
  <c r="G88" i="4"/>
  <c r="G87" i="4"/>
  <c r="G86" i="4"/>
  <c r="G85" i="4"/>
  <c r="G84" i="4"/>
  <c r="G83" i="4"/>
  <c r="G82" i="4"/>
  <c r="G80" i="4"/>
  <c r="G77" i="4"/>
  <c r="G76" i="4"/>
  <c r="G75" i="4"/>
  <c r="G74" i="4"/>
  <c r="G73" i="4"/>
  <c r="G72" i="4"/>
  <c r="G71" i="4"/>
  <c r="G70" i="4"/>
  <c r="G69" i="4"/>
  <c r="G68" i="4"/>
  <c r="G66" i="4"/>
  <c r="G63" i="4"/>
  <c r="G62" i="4"/>
  <c r="G61" i="4"/>
  <c r="G60" i="4"/>
  <c r="G59" i="4"/>
  <c r="G58" i="4"/>
  <c r="G57" i="4"/>
  <c r="G56" i="4"/>
  <c r="G55" i="4"/>
  <c r="G54" i="4"/>
  <c r="G52" i="4"/>
  <c r="F81" i="4"/>
  <c r="F82" i="4"/>
  <c r="F83" i="4"/>
  <c r="F84" i="4"/>
  <c r="F85" i="4"/>
  <c r="F86" i="4"/>
  <c r="F87" i="4"/>
  <c r="F88" i="4"/>
  <c r="F89" i="4"/>
  <c r="F90" i="4"/>
  <c r="F91" i="4"/>
  <c r="F80" i="4"/>
  <c r="F67" i="4"/>
  <c r="F68" i="4"/>
  <c r="F69" i="4"/>
  <c r="F70" i="4"/>
  <c r="F71" i="4"/>
  <c r="F72" i="4"/>
  <c r="F73" i="4"/>
  <c r="F74" i="4"/>
  <c r="F75" i="4"/>
  <c r="F76" i="4"/>
  <c r="F77" i="4"/>
  <c r="F66" i="4"/>
  <c r="F53" i="4"/>
  <c r="F54" i="4"/>
  <c r="F55" i="4"/>
  <c r="F56" i="4"/>
  <c r="F57" i="4"/>
  <c r="F58" i="4"/>
  <c r="F59" i="4"/>
  <c r="F60" i="4"/>
  <c r="F61" i="4"/>
  <c r="F62" i="4"/>
  <c r="F63" i="4"/>
  <c r="F52" i="4"/>
  <c r="U45" i="4"/>
  <c r="T28" i="4"/>
  <c r="T29" i="4"/>
  <c r="T30" i="4"/>
  <c r="T31" i="4"/>
  <c r="T33" i="4"/>
  <c r="T34" i="4"/>
  <c r="T35" i="4"/>
  <c r="T36" i="4"/>
  <c r="T37" i="4"/>
  <c r="T39" i="4"/>
  <c r="T40" i="4"/>
  <c r="T41" i="4"/>
  <c r="T42" i="4"/>
  <c r="T43" i="4"/>
  <c r="T45" i="4"/>
  <c r="T46" i="4"/>
  <c r="T47" i="4"/>
  <c r="T27" i="4"/>
  <c r="S28" i="4"/>
  <c r="S29" i="4"/>
  <c r="S30" i="4"/>
  <c r="S31" i="4"/>
  <c r="S33" i="4"/>
  <c r="S34" i="4"/>
  <c r="S35" i="4"/>
  <c r="S36" i="4"/>
  <c r="S37" i="4"/>
  <c r="S39" i="4"/>
  <c r="S40" i="4"/>
  <c r="S41" i="4"/>
  <c r="S42" i="4"/>
  <c r="S43" i="4"/>
  <c r="S45" i="4"/>
  <c r="S46" i="4"/>
  <c r="S47" i="4"/>
  <c r="S27" i="4"/>
  <c r="R28" i="4"/>
  <c r="R29" i="4"/>
  <c r="R30" i="4"/>
  <c r="R31" i="4"/>
  <c r="R33" i="4"/>
  <c r="R34" i="4"/>
  <c r="R35" i="4"/>
  <c r="R36" i="4"/>
  <c r="R37" i="4"/>
  <c r="R39" i="4"/>
  <c r="R40" i="4"/>
  <c r="R41" i="4"/>
  <c r="R42" i="4"/>
  <c r="R43" i="4"/>
  <c r="R45" i="4"/>
  <c r="R46" i="4"/>
  <c r="R47" i="4"/>
  <c r="R27" i="4"/>
  <c r="U28" i="4"/>
  <c r="U29" i="4"/>
  <c r="U30" i="4"/>
  <c r="U31" i="4"/>
  <c r="U33" i="4"/>
  <c r="U34" i="4"/>
  <c r="U35" i="4"/>
  <c r="U36" i="4"/>
  <c r="U37" i="4"/>
  <c r="U39" i="4"/>
  <c r="U40" i="4"/>
  <c r="U41" i="4"/>
  <c r="U42" i="4"/>
  <c r="U43" i="4"/>
  <c r="U46" i="4"/>
  <c r="U47" i="4"/>
  <c r="U27" i="4"/>
  <c r="Q28" i="4"/>
  <c r="Q29" i="4"/>
  <c r="Q30" i="4"/>
  <c r="Q31" i="4"/>
  <c r="Q33" i="4"/>
  <c r="Q34" i="4"/>
  <c r="Q35" i="4"/>
  <c r="Q36" i="4"/>
  <c r="Q37" i="4"/>
  <c r="Q39" i="4"/>
  <c r="Q40" i="4"/>
  <c r="Q41" i="4"/>
  <c r="Q42" i="4"/>
  <c r="Q43" i="4"/>
  <c r="Q45" i="4"/>
  <c r="Q46" i="4"/>
  <c r="Q47" i="4"/>
  <c r="Q27" i="4"/>
  <c r="P28" i="4"/>
  <c r="P29" i="4"/>
  <c r="P30" i="4"/>
  <c r="P31" i="4"/>
  <c r="P33" i="4"/>
  <c r="P34" i="4"/>
  <c r="P35" i="4"/>
  <c r="P36" i="4"/>
  <c r="P37" i="4"/>
  <c r="P39" i="4"/>
  <c r="P40" i="4"/>
  <c r="P41" i="4"/>
  <c r="P42" i="4"/>
  <c r="P43" i="4"/>
  <c r="P45" i="4"/>
  <c r="P46" i="4"/>
  <c r="P47" i="4"/>
  <c r="P27" i="4"/>
  <c r="O28" i="4"/>
  <c r="O29" i="4"/>
  <c r="O30" i="4"/>
  <c r="O31" i="4"/>
  <c r="O33" i="4"/>
  <c r="O34" i="4"/>
  <c r="O35" i="4"/>
  <c r="O36" i="4"/>
  <c r="O37" i="4"/>
  <c r="O39" i="4"/>
  <c r="O40" i="4"/>
  <c r="O41" i="4"/>
  <c r="O42" i="4"/>
  <c r="O43" i="4"/>
  <c r="O45" i="4"/>
  <c r="O46" i="4"/>
  <c r="O47" i="4"/>
  <c r="O27" i="4"/>
  <c r="N46" i="4"/>
  <c r="N47" i="4"/>
  <c r="N45" i="4"/>
  <c r="N40" i="4"/>
  <c r="N41" i="4"/>
  <c r="N42" i="4"/>
  <c r="N43" i="4"/>
  <c r="N39" i="4"/>
  <c r="N34" i="4"/>
  <c r="N35" i="4"/>
  <c r="N36" i="4"/>
  <c r="N37" i="4"/>
  <c r="N33" i="4"/>
  <c r="N28" i="4"/>
  <c r="N29" i="4"/>
  <c r="N30" i="4"/>
  <c r="N31" i="4"/>
  <c r="N27" i="4"/>
  <c r="M46" i="4"/>
  <c r="M47" i="4"/>
  <c r="M45" i="4"/>
  <c r="M40" i="4"/>
  <c r="M41" i="4"/>
  <c r="M42" i="4"/>
  <c r="M43" i="4"/>
  <c r="M39" i="4"/>
  <c r="M34" i="4"/>
  <c r="M35" i="4"/>
  <c r="M36" i="4"/>
  <c r="M37" i="4"/>
  <c r="M33" i="4"/>
  <c r="M28" i="4"/>
  <c r="M29" i="4"/>
  <c r="M30" i="4"/>
  <c r="M31" i="4"/>
  <c r="M27" i="4"/>
  <c r="J45" i="4"/>
  <c r="K45" i="4"/>
  <c r="L45" i="4"/>
  <c r="J46" i="4"/>
  <c r="K46" i="4"/>
  <c r="L46" i="4"/>
  <c r="J47" i="4"/>
  <c r="K47" i="4"/>
  <c r="L47" i="4"/>
  <c r="I46" i="4"/>
  <c r="I47" i="4"/>
  <c r="I45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I40" i="4"/>
  <c r="I41" i="4"/>
  <c r="I42" i="4"/>
  <c r="I43" i="4"/>
  <c r="I39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I34" i="4"/>
  <c r="I35" i="4"/>
  <c r="I36" i="4"/>
  <c r="I37" i="4"/>
  <c r="I33" i="4"/>
  <c r="D47" i="4"/>
  <c r="D46" i="4"/>
  <c r="D45" i="4"/>
  <c r="D43" i="4"/>
  <c r="D42" i="4"/>
  <c r="D41" i="4"/>
  <c r="D40" i="4"/>
  <c r="D39" i="4"/>
  <c r="D37" i="4"/>
  <c r="D36" i="4"/>
  <c r="D35" i="4"/>
  <c r="D34" i="4"/>
  <c r="D33" i="4"/>
  <c r="L30" i="4"/>
  <c r="L27" i="4"/>
  <c r="L28" i="4"/>
  <c r="L29" i="4"/>
  <c r="L31" i="4"/>
  <c r="J27" i="4"/>
  <c r="K27" i="4"/>
  <c r="J28" i="4"/>
  <c r="K28" i="4"/>
  <c r="J29" i="4"/>
  <c r="K29" i="4"/>
  <c r="J30" i="4"/>
  <c r="K30" i="4"/>
  <c r="J31" i="4"/>
  <c r="K31" i="4"/>
  <c r="I28" i="4"/>
  <c r="I29" i="4"/>
  <c r="I30" i="4"/>
  <c r="I31" i="4"/>
  <c r="I27" i="4"/>
  <c r="D31" i="4"/>
  <c r="D30" i="4"/>
  <c r="D29" i="4"/>
  <c r="D28" i="4"/>
  <c r="D27" i="4"/>
  <c r="G91" i="3"/>
  <c r="G90" i="3"/>
  <c r="G89" i="3"/>
  <c r="G88" i="3"/>
  <c r="G87" i="3"/>
  <c r="G86" i="3"/>
  <c r="G85" i="3"/>
  <c r="G81" i="3"/>
  <c r="G80" i="3"/>
  <c r="G79" i="3"/>
  <c r="G78" i="3"/>
  <c r="G77" i="3"/>
  <c r="G76" i="3"/>
  <c r="G75" i="3"/>
  <c r="G74" i="3"/>
  <c r="G73" i="3"/>
  <c r="G71" i="3"/>
  <c r="G70" i="3"/>
  <c r="G67" i="3"/>
  <c r="G66" i="3"/>
  <c r="G65" i="3"/>
  <c r="G64" i="3"/>
  <c r="F85" i="3"/>
  <c r="F86" i="3"/>
  <c r="F87" i="3"/>
  <c r="F88" i="3"/>
  <c r="F89" i="3"/>
  <c r="F90" i="3"/>
  <c r="F91" i="3"/>
  <c r="F84" i="3"/>
  <c r="F71" i="3"/>
  <c r="F72" i="3"/>
  <c r="F73" i="3"/>
  <c r="F74" i="3"/>
  <c r="F75" i="3"/>
  <c r="F76" i="3"/>
  <c r="F77" i="3"/>
  <c r="F78" i="3"/>
  <c r="F79" i="3"/>
  <c r="F80" i="3"/>
  <c r="F81" i="3"/>
  <c r="F70" i="3"/>
  <c r="F64" i="3"/>
  <c r="F65" i="3"/>
  <c r="F66" i="3"/>
  <c r="F67" i="3"/>
  <c r="F63" i="3"/>
  <c r="J59" i="3"/>
  <c r="J58" i="3"/>
  <c r="J57" i="3"/>
  <c r="J56" i="3"/>
  <c r="J55" i="3"/>
  <c r="J54" i="3"/>
  <c r="J53" i="3"/>
  <c r="J52" i="3"/>
  <c r="J51" i="3"/>
  <c r="J50" i="3"/>
  <c r="J49" i="3"/>
  <c r="J45" i="3"/>
  <c r="J44" i="3"/>
  <c r="J43" i="3"/>
  <c r="J42" i="3"/>
  <c r="J41" i="3"/>
  <c r="J40" i="3"/>
  <c r="J39" i="3"/>
  <c r="J38" i="3"/>
  <c r="J37" i="3"/>
  <c r="J36" i="3"/>
  <c r="J35" i="3"/>
  <c r="I49" i="3"/>
  <c r="I50" i="3"/>
  <c r="I51" i="3"/>
  <c r="I52" i="3"/>
  <c r="I53" i="3"/>
  <c r="I54" i="3"/>
  <c r="I55" i="3"/>
  <c r="I56" i="3"/>
  <c r="I57" i="3"/>
  <c r="I58" i="3"/>
  <c r="I59" i="3"/>
  <c r="I48" i="3"/>
  <c r="I35" i="3"/>
  <c r="I36" i="3"/>
  <c r="I37" i="3"/>
  <c r="I38" i="3"/>
  <c r="I39" i="3"/>
  <c r="I40" i="3"/>
  <c r="I41" i="3"/>
  <c r="I42" i="3"/>
  <c r="I43" i="3"/>
  <c r="I44" i="3"/>
  <c r="I45" i="3"/>
  <c r="I34" i="3"/>
  <c r="H49" i="3"/>
  <c r="H50" i="3"/>
  <c r="H51" i="3"/>
  <c r="H52" i="3"/>
  <c r="H53" i="3"/>
  <c r="H54" i="3"/>
  <c r="H55" i="3"/>
  <c r="H56" i="3"/>
  <c r="H57" i="3"/>
  <c r="H58" i="3"/>
  <c r="H59" i="3"/>
  <c r="H48" i="3"/>
  <c r="H35" i="3"/>
  <c r="H36" i="3"/>
  <c r="H37" i="3"/>
  <c r="H38" i="3"/>
  <c r="H39" i="3"/>
  <c r="H40" i="3"/>
  <c r="H41" i="3"/>
  <c r="H42" i="3"/>
  <c r="H43" i="3"/>
  <c r="H44" i="3"/>
  <c r="H45" i="3"/>
  <c r="H34" i="3"/>
  <c r="G49" i="3"/>
  <c r="G50" i="3"/>
  <c r="G51" i="3"/>
  <c r="G52" i="3"/>
  <c r="G53" i="3"/>
  <c r="G54" i="3"/>
  <c r="G55" i="3"/>
  <c r="G56" i="3"/>
  <c r="G57" i="3"/>
  <c r="G58" i="3"/>
  <c r="G59" i="3"/>
  <c r="G48" i="3"/>
  <c r="G35" i="3"/>
  <c r="G36" i="3"/>
  <c r="G37" i="3"/>
  <c r="G38" i="3"/>
  <c r="G39" i="3"/>
  <c r="G40" i="3"/>
  <c r="G41" i="3"/>
  <c r="G42" i="3"/>
  <c r="G43" i="3"/>
  <c r="G44" i="3"/>
  <c r="G45" i="3"/>
  <c r="G34" i="3"/>
  <c r="G29" i="3"/>
  <c r="H29" i="3"/>
  <c r="I29" i="3"/>
  <c r="G20" i="3"/>
  <c r="H20" i="3"/>
  <c r="I20" i="3"/>
  <c r="J29" i="3"/>
  <c r="G28" i="3"/>
  <c r="H28" i="3"/>
  <c r="I28" i="3"/>
  <c r="J28" i="3"/>
  <c r="G27" i="3"/>
  <c r="H27" i="3"/>
  <c r="I27" i="3"/>
  <c r="J27" i="3"/>
  <c r="G26" i="3"/>
  <c r="H26" i="3"/>
  <c r="I26" i="3"/>
  <c r="J26" i="3"/>
  <c r="G25" i="3"/>
  <c r="H25" i="3"/>
  <c r="I25" i="3"/>
  <c r="J25" i="3"/>
  <c r="G24" i="3"/>
  <c r="H24" i="3"/>
  <c r="I24" i="3"/>
  <c r="J24" i="3"/>
  <c r="G23" i="3"/>
  <c r="H23" i="3"/>
  <c r="I23" i="3"/>
  <c r="J23" i="3"/>
  <c r="G22" i="3"/>
  <c r="H22" i="3"/>
  <c r="I22" i="3"/>
  <c r="J22" i="3"/>
  <c r="G21" i="3"/>
  <c r="H21" i="3"/>
  <c r="I21" i="3"/>
  <c r="J21" i="3"/>
  <c r="G19" i="3"/>
  <c r="H19" i="3"/>
  <c r="I19" i="3"/>
  <c r="J19" i="3"/>
  <c r="G18" i="3"/>
  <c r="H18" i="3"/>
  <c r="I18" i="3"/>
  <c r="J18" i="3"/>
  <c r="G15" i="3"/>
  <c r="H15" i="3"/>
  <c r="I15" i="3"/>
  <c r="G6" i="3"/>
  <c r="H6" i="3"/>
  <c r="I6" i="3"/>
  <c r="J15" i="3"/>
  <c r="G14" i="3"/>
  <c r="H14" i="3"/>
  <c r="I14" i="3"/>
  <c r="J14" i="3"/>
  <c r="G13" i="3"/>
  <c r="H13" i="3"/>
  <c r="I13" i="3"/>
  <c r="J13" i="3"/>
  <c r="G12" i="3"/>
  <c r="H12" i="3"/>
  <c r="I12" i="3"/>
  <c r="J12" i="3"/>
  <c r="G11" i="3"/>
  <c r="H11" i="3"/>
  <c r="I11" i="3"/>
  <c r="J11" i="3"/>
  <c r="G10" i="3"/>
  <c r="H10" i="3"/>
  <c r="I10" i="3"/>
  <c r="J10" i="3"/>
  <c r="G9" i="3"/>
  <c r="H9" i="3"/>
  <c r="I9" i="3"/>
  <c r="J9" i="3"/>
  <c r="G8" i="3"/>
  <c r="H8" i="3"/>
  <c r="I8" i="3"/>
  <c r="J8" i="3"/>
  <c r="G7" i="3"/>
  <c r="H7" i="3"/>
  <c r="I7" i="3"/>
  <c r="J7" i="3"/>
  <c r="G5" i="3"/>
  <c r="H5" i="3"/>
  <c r="I5" i="3"/>
  <c r="J5" i="3"/>
  <c r="G4" i="3"/>
  <c r="H4" i="3"/>
  <c r="I4" i="3"/>
  <c r="J4" i="3"/>
  <c r="U4" i="2"/>
  <c r="I6" i="2"/>
  <c r="J24" i="2"/>
  <c r="N24" i="2"/>
  <c r="D24" i="2"/>
  <c r="R24" i="2"/>
  <c r="L24" i="2"/>
  <c r="P24" i="2"/>
  <c r="T24" i="2"/>
  <c r="U24" i="2"/>
  <c r="J25" i="2"/>
  <c r="N25" i="2"/>
  <c r="D25" i="2"/>
  <c r="R25" i="2"/>
  <c r="L25" i="2"/>
  <c r="P25" i="2"/>
  <c r="T25" i="2"/>
  <c r="U25" i="2"/>
  <c r="J26" i="2"/>
  <c r="N26" i="2"/>
  <c r="D26" i="2"/>
  <c r="R26" i="2"/>
  <c r="L26" i="2"/>
  <c r="P26" i="2"/>
  <c r="T26" i="2"/>
  <c r="U26" i="2"/>
  <c r="J27" i="2"/>
  <c r="N27" i="2"/>
  <c r="D27" i="2"/>
  <c r="R27" i="2"/>
  <c r="L27" i="2"/>
  <c r="P27" i="2"/>
  <c r="T27" i="2"/>
  <c r="U27" i="2"/>
  <c r="J28" i="2"/>
  <c r="N28" i="2"/>
  <c r="D28" i="2"/>
  <c r="R28" i="2"/>
  <c r="L28" i="2"/>
  <c r="P28" i="2"/>
  <c r="T28" i="2"/>
  <c r="U28" i="2"/>
  <c r="K24" i="2"/>
  <c r="O24" i="2"/>
  <c r="S24" i="2"/>
  <c r="K25" i="2"/>
  <c r="O25" i="2"/>
  <c r="S25" i="2"/>
  <c r="K26" i="2"/>
  <c r="O26" i="2"/>
  <c r="S26" i="2"/>
  <c r="K27" i="2"/>
  <c r="O27" i="2"/>
  <c r="S27" i="2"/>
  <c r="K28" i="2"/>
  <c r="O28" i="2"/>
  <c r="S28" i="2"/>
  <c r="I24" i="2"/>
  <c r="M24" i="2"/>
  <c r="Q24" i="2"/>
  <c r="I25" i="2"/>
  <c r="M25" i="2"/>
  <c r="Q25" i="2"/>
  <c r="I26" i="2"/>
  <c r="M26" i="2"/>
  <c r="Q26" i="2"/>
  <c r="I27" i="2"/>
  <c r="M27" i="2"/>
  <c r="Q27" i="2"/>
  <c r="I28" i="2"/>
  <c r="M28" i="2"/>
  <c r="Q28" i="2"/>
  <c r="J16" i="2"/>
  <c r="N16" i="2"/>
  <c r="D16" i="2"/>
  <c r="R16" i="2"/>
  <c r="L16" i="2"/>
  <c r="P16" i="2"/>
  <c r="T16" i="2"/>
  <c r="U16" i="2"/>
  <c r="J17" i="2"/>
  <c r="N17" i="2"/>
  <c r="D17" i="2"/>
  <c r="R17" i="2"/>
  <c r="L17" i="2"/>
  <c r="P17" i="2"/>
  <c r="T17" i="2"/>
  <c r="U17" i="2"/>
  <c r="J18" i="2"/>
  <c r="N18" i="2"/>
  <c r="D18" i="2"/>
  <c r="R18" i="2"/>
  <c r="L18" i="2"/>
  <c r="P18" i="2"/>
  <c r="T18" i="2"/>
  <c r="U18" i="2"/>
  <c r="J19" i="2"/>
  <c r="N19" i="2"/>
  <c r="D19" i="2"/>
  <c r="R19" i="2"/>
  <c r="L19" i="2"/>
  <c r="P19" i="2"/>
  <c r="T19" i="2"/>
  <c r="U19" i="2"/>
  <c r="J20" i="2"/>
  <c r="N20" i="2"/>
  <c r="D20" i="2"/>
  <c r="R20" i="2"/>
  <c r="L20" i="2"/>
  <c r="P20" i="2"/>
  <c r="T20" i="2"/>
  <c r="U20" i="2"/>
  <c r="J21" i="2"/>
  <c r="N21" i="2"/>
  <c r="D21" i="2"/>
  <c r="R21" i="2"/>
  <c r="L21" i="2"/>
  <c r="P21" i="2"/>
  <c r="T21" i="2"/>
  <c r="U21" i="2"/>
  <c r="J22" i="2"/>
  <c r="N22" i="2"/>
  <c r="D22" i="2"/>
  <c r="R22" i="2"/>
  <c r="L22" i="2"/>
  <c r="P22" i="2"/>
  <c r="T22" i="2"/>
  <c r="U22" i="2"/>
  <c r="K16" i="2"/>
  <c r="O16" i="2"/>
  <c r="S16" i="2"/>
  <c r="K17" i="2"/>
  <c r="O17" i="2"/>
  <c r="S17" i="2"/>
  <c r="K18" i="2"/>
  <c r="O18" i="2"/>
  <c r="S18" i="2"/>
  <c r="K19" i="2"/>
  <c r="O19" i="2"/>
  <c r="S19" i="2"/>
  <c r="K20" i="2"/>
  <c r="O20" i="2"/>
  <c r="S20" i="2"/>
  <c r="K21" i="2"/>
  <c r="O21" i="2"/>
  <c r="S21" i="2"/>
  <c r="K22" i="2"/>
  <c r="O22" i="2"/>
  <c r="S22" i="2"/>
  <c r="I16" i="2"/>
  <c r="M16" i="2"/>
  <c r="Q16" i="2"/>
  <c r="I17" i="2"/>
  <c r="M17" i="2"/>
  <c r="Q17" i="2"/>
  <c r="I18" i="2"/>
  <c r="M18" i="2"/>
  <c r="Q18" i="2"/>
  <c r="I19" i="2"/>
  <c r="M19" i="2"/>
  <c r="Q19" i="2"/>
  <c r="I20" i="2"/>
  <c r="M20" i="2"/>
  <c r="Q20" i="2"/>
  <c r="I21" i="2"/>
  <c r="M21" i="2"/>
  <c r="Q21" i="2"/>
  <c r="I22" i="2"/>
  <c r="M22" i="2"/>
  <c r="Q22" i="2"/>
  <c r="J10" i="2"/>
  <c r="N10" i="2"/>
  <c r="D10" i="2"/>
  <c r="R10" i="2"/>
  <c r="L10" i="2"/>
  <c r="P10" i="2"/>
  <c r="T10" i="2"/>
  <c r="U10" i="2"/>
  <c r="J11" i="2"/>
  <c r="N11" i="2"/>
  <c r="D11" i="2"/>
  <c r="R11" i="2"/>
  <c r="L11" i="2"/>
  <c r="P11" i="2"/>
  <c r="T11" i="2"/>
  <c r="U11" i="2"/>
  <c r="J12" i="2"/>
  <c r="N12" i="2"/>
  <c r="D12" i="2"/>
  <c r="R12" i="2"/>
  <c r="L12" i="2"/>
  <c r="P12" i="2"/>
  <c r="T12" i="2"/>
  <c r="U12" i="2"/>
  <c r="J13" i="2"/>
  <c r="N13" i="2"/>
  <c r="D13" i="2"/>
  <c r="R13" i="2"/>
  <c r="L13" i="2"/>
  <c r="P13" i="2"/>
  <c r="T13" i="2"/>
  <c r="U13" i="2"/>
  <c r="J14" i="2"/>
  <c r="N14" i="2"/>
  <c r="D14" i="2"/>
  <c r="R14" i="2"/>
  <c r="L14" i="2"/>
  <c r="P14" i="2"/>
  <c r="T14" i="2"/>
  <c r="U14" i="2"/>
  <c r="K10" i="2"/>
  <c r="O10" i="2"/>
  <c r="S10" i="2"/>
  <c r="K11" i="2"/>
  <c r="O11" i="2"/>
  <c r="S11" i="2"/>
  <c r="K12" i="2"/>
  <c r="O12" i="2"/>
  <c r="S12" i="2"/>
  <c r="K13" i="2"/>
  <c r="O13" i="2"/>
  <c r="S13" i="2"/>
  <c r="K14" i="2"/>
  <c r="O14" i="2"/>
  <c r="S14" i="2"/>
  <c r="I10" i="2"/>
  <c r="M10" i="2"/>
  <c r="Q10" i="2"/>
  <c r="I11" i="2"/>
  <c r="M11" i="2"/>
  <c r="Q11" i="2"/>
  <c r="I12" i="2"/>
  <c r="M12" i="2"/>
  <c r="Q12" i="2"/>
  <c r="I13" i="2"/>
  <c r="M13" i="2"/>
  <c r="Q13" i="2"/>
  <c r="I14" i="2"/>
  <c r="M14" i="2"/>
  <c r="Q14" i="2"/>
  <c r="J4" i="2"/>
  <c r="N4" i="2"/>
  <c r="D4" i="2"/>
  <c r="R4" i="2"/>
  <c r="L4" i="2"/>
  <c r="P4" i="2"/>
  <c r="T4" i="2"/>
  <c r="J5" i="2"/>
  <c r="N5" i="2"/>
  <c r="D5" i="2"/>
  <c r="R5" i="2"/>
  <c r="L5" i="2"/>
  <c r="P5" i="2"/>
  <c r="T5" i="2"/>
  <c r="U5" i="2"/>
  <c r="J6" i="2"/>
  <c r="N6" i="2"/>
  <c r="D6" i="2"/>
  <c r="R6" i="2"/>
  <c r="L6" i="2"/>
  <c r="P6" i="2"/>
  <c r="T6" i="2"/>
  <c r="U6" i="2"/>
  <c r="J7" i="2"/>
  <c r="N7" i="2"/>
  <c r="D7" i="2"/>
  <c r="R7" i="2"/>
  <c r="L7" i="2"/>
  <c r="P7" i="2"/>
  <c r="T7" i="2"/>
  <c r="U7" i="2"/>
  <c r="J8" i="2"/>
  <c r="N8" i="2"/>
  <c r="D8" i="2"/>
  <c r="R8" i="2"/>
  <c r="L8" i="2"/>
  <c r="P8" i="2"/>
  <c r="T8" i="2"/>
  <c r="U8" i="2"/>
  <c r="K4" i="2"/>
  <c r="O4" i="2"/>
  <c r="S4" i="2"/>
  <c r="K5" i="2"/>
  <c r="O5" i="2"/>
  <c r="S5" i="2"/>
  <c r="K6" i="2"/>
  <c r="O6" i="2"/>
  <c r="S6" i="2"/>
  <c r="K7" i="2"/>
  <c r="O7" i="2"/>
  <c r="S7" i="2"/>
  <c r="K8" i="2"/>
  <c r="O8" i="2"/>
  <c r="S8" i="2"/>
  <c r="I4" i="2"/>
  <c r="M4" i="2"/>
  <c r="Q4" i="2"/>
  <c r="I5" i="2"/>
  <c r="M5" i="2"/>
  <c r="Q5" i="2"/>
  <c r="M6" i="2"/>
  <c r="Q6" i="2"/>
  <c r="I7" i="2"/>
  <c r="M7" i="2"/>
  <c r="Q7" i="2"/>
  <c r="I8" i="2"/>
  <c r="M8" i="2"/>
  <c r="Q8" i="2"/>
</calcChain>
</file>

<file path=xl/sharedStrings.xml><?xml version="1.0" encoding="utf-8"?>
<sst xmlns="http://schemas.openxmlformats.org/spreadsheetml/2006/main" count="632" uniqueCount="47">
  <si>
    <t>Subject</t>
  </si>
  <si>
    <t>Drug</t>
  </si>
  <si>
    <t>Lesion</t>
  </si>
  <si>
    <t>Value (TH)</t>
  </si>
  <si>
    <t>Value (NeuN)</t>
  </si>
  <si>
    <t>PBS</t>
  </si>
  <si>
    <t>Activin A</t>
  </si>
  <si>
    <t>Saline</t>
  </si>
  <si>
    <t>MPTP</t>
  </si>
  <si>
    <t>Raw values (nmol/L)</t>
  </si>
  <si>
    <t>Total catecholamine (nmol)</t>
  </si>
  <si>
    <t>Total catecholamine (ng)</t>
  </si>
  <si>
    <t>Standardized for protein (ng/ug)</t>
    <phoneticPr fontId="0" type="noConversion"/>
  </si>
  <si>
    <t>Protein (ug)</t>
  </si>
  <si>
    <t>NE</t>
  </si>
  <si>
    <t>DA</t>
  </si>
  <si>
    <t>DOPAC</t>
  </si>
  <si>
    <t>HVA</t>
  </si>
  <si>
    <t>DA/HVA</t>
    <phoneticPr fontId="0" type="noConversion"/>
  </si>
  <si>
    <t>Raw Value (Ser 31)</t>
  </si>
  <si>
    <t>Raw Value (TH)</t>
  </si>
  <si>
    <t>Raw Value (GAPDH)</t>
  </si>
  <si>
    <t>Standardised to GAPDH</t>
  </si>
  <si>
    <t>Ser31/TH</t>
  </si>
  <si>
    <t>Ratio</t>
  </si>
  <si>
    <t>Ser 31 Standardised to GAPDH</t>
  </si>
  <si>
    <t>TH Standardised to GAPDH</t>
  </si>
  <si>
    <t>GEL 1</t>
  </si>
  <si>
    <t>Ser 31</t>
  </si>
  <si>
    <t>GEL 2</t>
  </si>
  <si>
    <t>Ser 40</t>
  </si>
  <si>
    <t>Raw Value (Ser 40)</t>
  </si>
  <si>
    <t>Ser 40 Standardised to GAPDH</t>
  </si>
  <si>
    <t>Ser40/TH</t>
  </si>
  <si>
    <t>DAT</t>
  </si>
  <si>
    <t>Raw Value (DAT)</t>
  </si>
  <si>
    <t>GEL 3</t>
  </si>
  <si>
    <t>Value (Neun)</t>
  </si>
  <si>
    <t>N/A</t>
  </si>
  <si>
    <t xml:space="preserve">GEL 4 </t>
  </si>
  <si>
    <t>Value (GFAP)</t>
  </si>
  <si>
    <t>Value (Iba1)</t>
  </si>
  <si>
    <t>LPS</t>
  </si>
  <si>
    <t>LPS + Activin A</t>
  </si>
  <si>
    <t>Value (Striatum)</t>
  </si>
  <si>
    <t>Value (midbrain)</t>
  </si>
  <si>
    <t>MPTP + Activin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</si>
</sst>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b/>
      <sz val="10"/>
      <name val="Verdana"/>
    </font>
    <font>
      <b/>
      <sz val="10"/>
      <color indexed="10"/>
      <name val="Verdana"/>
    </font>
    <font>
      <sz val="10"/>
      <name val="Verdana"/>
    </font>
    <font>
      <sz val="10"/>
      <name val="Arial"/>
    </font>
    <font>
      <sz val="8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2" xfId="0" applyFill="1" applyBorder="1"/>
    <xf numFmtId="0" fontId="0" fillId="0" borderId="0" xfId="0" applyFill="1" applyBorder="1"/>
    <xf numFmtId="0" fontId="0" fillId="0" borderId="1" xfId="0" applyBorder="1"/>
    <xf numFmtId="0" fontId="0" fillId="0" borderId="3" xfId="0" applyBorder="1"/>
    <xf numFmtId="0" fontId="6" fillId="0" borderId="0" xfId="0" applyFont="1" applyBorder="1"/>
    <xf numFmtId="0" fontId="5" fillId="0" borderId="2" xfId="0" applyFont="1" applyBorder="1"/>
    <xf numFmtId="0" fontId="6" fillId="0" borderId="0" xfId="0" applyFont="1" applyFill="1" applyBorder="1"/>
    <xf numFmtId="0" fontId="0" fillId="0" borderId="1" xfId="0" applyFill="1" applyBorder="1"/>
    <xf numFmtId="0" fontId="0" fillId="0" borderId="0" xfId="0" applyFill="1"/>
    <xf numFmtId="0" fontId="5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0" fillId="0" borderId="0" xfId="0" applyFont="1"/>
    <xf numFmtId="0" fontId="7" fillId="0" borderId="0" xfId="0" applyFont="1" applyBorder="1"/>
    <xf numFmtId="0" fontId="8" fillId="0" borderId="8" xfId="0" applyFont="1" applyBorder="1"/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8" fillId="0" borderId="4" xfId="0" applyFont="1" applyFill="1" applyBorder="1"/>
    <xf numFmtId="0" fontId="1" fillId="0" borderId="0" xfId="0" applyFont="1"/>
    <xf numFmtId="0" fontId="0" fillId="0" borderId="9" xfId="0" applyBorder="1"/>
    <xf numFmtId="0" fontId="10" fillId="0" borderId="0" xfId="0" applyFont="1"/>
    <xf numFmtId="0" fontId="8" fillId="0" borderId="2" xfId="0" applyFont="1" applyBorder="1" applyAlignment="1"/>
    <xf numFmtId="0" fontId="8" fillId="0" borderId="0" xfId="0" applyFont="1" applyBorder="1" applyAlignment="1"/>
    <xf numFmtId="0" fontId="0" fillId="0" borderId="0" xfId="0" applyFont="1" applyAlignment="1"/>
    <xf numFmtId="0" fontId="0" fillId="0" borderId="3" xfId="0" applyFont="1" applyBorder="1" applyAlignment="1"/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18" sqref="F18"/>
    </sheetView>
  </sheetViews>
  <sheetFormatPr baseColWidth="10" defaultRowHeight="15" x14ac:dyDescent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t="s">
        <v>5</v>
      </c>
      <c r="C2" t="s">
        <v>7</v>
      </c>
      <c r="D2">
        <v>6290</v>
      </c>
      <c r="E2">
        <v>7927</v>
      </c>
    </row>
    <row r="3" spans="1:5">
      <c r="A3">
        <v>2</v>
      </c>
      <c r="B3" t="s">
        <v>5</v>
      </c>
      <c r="C3" t="s">
        <v>7</v>
      </c>
      <c r="D3">
        <v>6476</v>
      </c>
      <c r="E3">
        <v>7701</v>
      </c>
    </row>
    <row r="4" spans="1:5">
      <c r="A4">
        <v>3</v>
      </c>
      <c r="B4" t="s">
        <v>5</v>
      </c>
      <c r="C4" t="s">
        <v>7</v>
      </c>
      <c r="D4">
        <v>5494</v>
      </c>
      <c r="E4">
        <v>8137</v>
      </c>
    </row>
    <row r="5" spans="1:5">
      <c r="A5">
        <v>4</v>
      </c>
      <c r="B5" t="s">
        <v>5</v>
      </c>
      <c r="C5" t="s">
        <v>7</v>
      </c>
      <c r="D5">
        <v>6687</v>
      </c>
      <c r="E5">
        <v>8296</v>
      </c>
    </row>
    <row r="6" spans="1:5">
      <c r="A6">
        <v>5</v>
      </c>
      <c r="B6" t="s">
        <v>5</v>
      </c>
      <c r="C6" t="s">
        <v>7</v>
      </c>
      <c r="D6">
        <v>7830</v>
      </c>
      <c r="E6">
        <v>8456</v>
      </c>
    </row>
    <row r="7" spans="1:5">
      <c r="A7">
        <v>6</v>
      </c>
      <c r="B7" t="s">
        <v>6</v>
      </c>
      <c r="C7" t="s">
        <v>7</v>
      </c>
      <c r="D7">
        <v>7160</v>
      </c>
      <c r="E7">
        <v>8244</v>
      </c>
    </row>
    <row r="8" spans="1:5">
      <c r="A8">
        <v>7</v>
      </c>
      <c r="B8" t="s">
        <v>6</v>
      </c>
      <c r="C8" t="s">
        <v>7</v>
      </c>
      <c r="D8">
        <v>8730</v>
      </c>
      <c r="E8">
        <v>9007</v>
      </c>
    </row>
    <row r="9" spans="1:5">
      <c r="A9">
        <v>8</v>
      </c>
      <c r="B9" t="s">
        <v>6</v>
      </c>
      <c r="C9" t="s">
        <v>7</v>
      </c>
      <c r="D9">
        <v>6359</v>
      </c>
      <c r="E9">
        <v>8122</v>
      </c>
    </row>
    <row r="10" spans="1:5">
      <c r="A10">
        <v>9</v>
      </c>
      <c r="B10" t="s">
        <v>6</v>
      </c>
      <c r="C10" t="s">
        <v>7</v>
      </c>
      <c r="D10">
        <v>7852</v>
      </c>
      <c r="E10">
        <v>8190</v>
      </c>
    </row>
    <row r="11" spans="1:5">
      <c r="A11">
        <v>10</v>
      </c>
      <c r="B11" t="s">
        <v>6</v>
      </c>
      <c r="C11" t="s">
        <v>7</v>
      </c>
      <c r="D11">
        <v>6204</v>
      </c>
      <c r="E11">
        <v>7145</v>
      </c>
    </row>
    <row r="12" spans="1:5">
      <c r="A12">
        <v>11</v>
      </c>
      <c r="B12" t="s">
        <v>5</v>
      </c>
      <c r="C12" t="s">
        <v>8</v>
      </c>
      <c r="D12">
        <v>5053</v>
      </c>
      <c r="E12">
        <v>5156</v>
      </c>
    </row>
    <row r="13" spans="1:5">
      <c r="A13">
        <v>12</v>
      </c>
      <c r="B13" t="s">
        <v>5</v>
      </c>
      <c r="C13" t="s">
        <v>8</v>
      </c>
      <c r="D13">
        <v>4093</v>
      </c>
      <c r="E13">
        <v>5288</v>
      </c>
    </row>
    <row r="14" spans="1:5">
      <c r="A14">
        <v>13</v>
      </c>
      <c r="B14" t="s">
        <v>5</v>
      </c>
      <c r="C14" t="s">
        <v>8</v>
      </c>
      <c r="D14">
        <v>4707</v>
      </c>
      <c r="E14">
        <v>5101</v>
      </c>
    </row>
    <row r="15" spans="1:5">
      <c r="A15">
        <v>14</v>
      </c>
      <c r="B15" t="s">
        <v>5</v>
      </c>
      <c r="C15" t="s">
        <v>8</v>
      </c>
      <c r="D15">
        <v>4535</v>
      </c>
      <c r="E15">
        <v>5006</v>
      </c>
    </row>
    <row r="16" spans="1:5">
      <c r="A16">
        <v>15</v>
      </c>
      <c r="B16" t="s">
        <v>5</v>
      </c>
      <c r="C16" t="s">
        <v>8</v>
      </c>
      <c r="D16">
        <v>4983</v>
      </c>
      <c r="E16">
        <v>6006</v>
      </c>
    </row>
    <row r="17" spans="1:5">
      <c r="A17">
        <v>16</v>
      </c>
      <c r="B17" t="s">
        <v>6</v>
      </c>
      <c r="C17" t="s">
        <v>8</v>
      </c>
      <c r="D17">
        <v>6176</v>
      </c>
      <c r="E17">
        <v>5869</v>
      </c>
    </row>
    <row r="18" spans="1:5">
      <c r="A18">
        <v>17</v>
      </c>
      <c r="B18" t="s">
        <v>6</v>
      </c>
      <c r="C18" t="s">
        <v>8</v>
      </c>
      <c r="D18">
        <v>6486</v>
      </c>
      <c r="E18">
        <v>7814</v>
      </c>
    </row>
    <row r="19" spans="1:5">
      <c r="A19">
        <v>18</v>
      </c>
      <c r="B19" t="s">
        <v>6</v>
      </c>
      <c r="C19" t="s">
        <v>8</v>
      </c>
      <c r="D19">
        <v>6813</v>
      </c>
      <c r="E19">
        <v>8057</v>
      </c>
    </row>
    <row r="20" spans="1:5">
      <c r="A20">
        <v>19</v>
      </c>
      <c r="B20" t="s">
        <v>6</v>
      </c>
      <c r="C20" t="s">
        <v>8</v>
      </c>
      <c r="D20">
        <v>6242</v>
      </c>
      <c r="E20">
        <v>8654</v>
      </c>
    </row>
    <row r="21" spans="1:5">
      <c r="A21">
        <v>20</v>
      </c>
      <c r="B21" t="s">
        <v>6</v>
      </c>
      <c r="C21" t="s">
        <v>8</v>
      </c>
      <c r="D21">
        <v>6867</v>
      </c>
      <c r="E21">
        <v>8417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sqref="A1:U2"/>
    </sheetView>
  </sheetViews>
  <sheetFormatPr baseColWidth="10" defaultRowHeight="15" x14ac:dyDescent="0"/>
  <sheetData>
    <row r="1" spans="1:21">
      <c r="A1" s="1"/>
      <c r="B1" s="1"/>
      <c r="C1" s="1"/>
      <c r="D1" s="19"/>
      <c r="E1" s="31" t="s">
        <v>9</v>
      </c>
      <c r="F1" s="32"/>
      <c r="G1" s="32"/>
      <c r="H1" s="32"/>
      <c r="I1" s="31" t="s">
        <v>10</v>
      </c>
      <c r="J1" s="32"/>
      <c r="K1" s="32"/>
      <c r="L1" s="32"/>
      <c r="M1" s="31" t="s">
        <v>11</v>
      </c>
      <c r="N1" s="33"/>
      <c r="O1" s="33"/>
      <c r="P1" s="34"/>
      <c r="Q1" s="31" t="s">
        <v>12</v>
      </c>
      <c r="R1" s="32"/>
      <c r="S1" s="32"/>
      <c r="T1" s="32"/>
      <c r="U1" s="22"/>
    </row>
    <row r="2" spans="1:21">
      <c r="A2" s="24" t="s">
        <v>0</v>
      </c>
      <c r="B2" s="18" t="s">
        <v>1</v>
      </c>
      <c r="C2" s="18" t="s">
        <v>2</v>
      </c>
      <c r="D2" s="20" t="s">
        <v>13</v>
      </c>
      <c r="E2" s="21" t="s">
        <v>14</v>
      </c>
      <c r="F2" s="18" t="s">
        <v>15</v>
      </c>
      <c r="G2" s="18" t="s">
        <v>16</v>
      </c>
      <c r="H2" s="18" t="s">
        <v>17</v>
      </c>
      <c r="I2" s="21" t="s">
        <v>14</v>
      </c>
      <c r="J2" s="18" t="s">
        <v>15</v>
      </c>
      <c r="K2" s="18" t="s">
        <v>16</v>
      </c>
      <c r="L2" s="18" t="s">
        <v>17</v>
      </c>
      <c r="M2" s="21" t="s">
        <v>14</v>
      </c>
      <c r="N2" s="18" t="s">
        <v>15</v>
      </c>
      <c r="O2" s="18" t="s">
        <v>16</v>
      </c>
      <c r="P2" s="18" t="s">
        <v>17</v>
      </c>
      <c r="Q2" s="21" t="s">
        <v>14</v>
      </c>
      <c r="R2" s="18" t="s">
        <v>15</v>
      </c>
      <c r="S2" s="18" t="s">
        <v>16</v>
      </c>
      <c r="T2" s="18" t="s">
        <v>17</v>
      </c>
      <c r="U2" s="27" t="s">
        <v>18</v>
      </c>
    </row>
    <row r="3" spans="1:21">
      <c r="A3" s="26"/>
      <c r="B3" s="2"/>
      <c r="C3" s="2"/>
      <c r="D3" s="3"/>
      <c r="E3" s="4"/>
      <c r="H3" s="5"/>
      <c r="I3" s="4"/>
      <c r="J3" s="5"/>
      <c r="K3" s="5"/>
      <c r="L3" s="5"/>
      <c r="M3" s="6"/>
      <c r="N3" s="7"/>
      <c r="O3" s="5"/>
      <c r="P3" s="5"/>
      <c r="Q3" s="4"/>
      <c r="R3" s="5"/>
      <c r="S3" s="5"/>
      <c r="T3" s="5"/>
    </row>
    <row r="4" spans="1:21">
      <c r="A4" s="25">
        <v>1</v>
      </c>
      <c r="B4" s="16" t="s">
        <v>5</v>
      </c>
      <c r="C4" s="16" t="s">
        <v>7</v>
      </c>
      <c r="D4" s="8">
        <f>(0.756033-0.5)/0.0556</f>
        <v>4.6049100719424452</v>
      </c>
      <c r="E4">
        <v>626.29899999999998</v>
      </c>
      <c r="F4">
        <v>1255.771</v>
      </c>
      <c r="G4">
        <v>153.16499999999999</v>
      </c>
      <c r="H4">
        <v>150.28399999999999</v>
      </c>
      <c r="I4" s="4">
        <f t="shared" ref="I4:L8" si="0">E4*0.0005</f>
        <v>0.31314949999999997</v>
      </c>
      <c r="J4" s="5">
        <f t="shared" si="0"/>
        <v>0.62788549999999999</v>
      </c>
      <c r="K4" s="5">
        <f t="shared" si="0"/>
        <v>7.6582499999999998E-2</v>
      </c>
      <c r="L4" s="5">
        <f t="shared" si="0"/>
        <v>7.5142E-2</v>
      </c>
      <c r="M4" s="6">
        <f>I4*205.64</f>
        <v>64.396063179999985</v>
      </c>
      <c r="N4" s="7">
        <f>J4*189.6</f>
        <v>119.04709079999999</v>
      </c>
      <c r="O4" s="5">
        <f>K4*168.1</f>
        <v>12.87351825</v>
      </c>
      <c r="P4" s="5">
        <f>L4*182.2</f>
        <v>13.6908724</v>
      </c>
      <c r="Q4" s="4">
        <f>M4/D4</f>
        <v>13.984217318892485</v>
      </c>
      <c r="R4" s="5">
        <f>N4/D4</f>
        <v>25.852207521999119</v>
      </c>
      <c r="S4" s="5">
        <f>O4/D4</f>
        <v>2.7956068737233095</v>
      </c>
      <c r="T4" s="5">
        <f>P4/D4</f>
        <v>2.9731030978037993</v>
      </c>
      <c r="U4">
        <f>R4/T4</f>
        <v>8.6953619405582945</v>
      </c>
    </row>
    <row r="5" spans="1:21">
      <c r="A5" s="25">
        <v>2</v>
      </c>
      <c r="B5" s="16" t="s">
        <v>5</v>
      </c>
      <c r="C5" s="16" t="s">
        <v>7</v>
      </c>
      <c r="D5" s="8">
        <f>(0.804667-0.5)/0.0556</f>
        <v>5.4796223021582744</v>
      </c>
      <c r="E5">
        <v>546.29499999999996</v>
      </c>
      <c r="F5">
        <v>1957.8230000000001</v>
      </c>
      <c r="G5">
        <v>189.71899999999999</v>
      </c>
      <c r="H5">
        <v>194.054</v>
      </c>
      <c r="I5" s="4">
        <f t="shared" si="0"/>
        <v>0.27314749999999999</v>
      </c>
      <c r="J5" s="5">
        <f t="shared" si="0"/>
        <v>0.97891150000000005</v>
      </c>
      <c r="K5" s="5">
        <f t="shared" si="0"/>
        <v>9.4859499999999999E-2</v>
      </c>
      <c r="L5" s="5">
        <f t="shared" si="0"/>
        <v>9.7027000000000002E-2</v>
      </c>
      <c r="M5" s="6">
        <f>I5*205.64</f>
        <v>56.170051899999997</v>
      </c>
      <c r="N5" s="7">
        <f>J5*189.6</f>
        <v>185.6016204</v>
      </c>
      <c r="O5" s="5">
        <f>K5*168.1</f>
        <v>15.945881949999999</v>
      </c>
      <c r="P5" s="5">
        <f>L5*182.2</f>
        <v>17.678319399999999</v>
      </c>
      <c r="Q5" s="4">
        <f>M5/D5</f>
        <v>10.250715980529559</v>
      </c>
      <c r="R5" s="5">
        <f>N5/D5</f>
        <v>33.871243338595903</v>
      </c>
      <c r="S5" s="5">
        <f>O5/D5</f>
        <v>2.9100330407297141</v>
      </c>
      <c r="T5" s="5">
        <f>P5/D5</f>
        <v>3.2261930522176665</v>
      </c>
      <c r="U5">
        <f>R5/T5</f>
        <v>10.498827190552966</v>
      </c>
    </row>
    <row r="6" spans="1:21">
      <c r="A6" s="25">
        <v>3</v>
      </c>
      <c r="B6" s="16" t="s">
        <v>5</v>
      </c>
      <c r="C6" s="16" t="s">
        <v>7</v>
      </c>
      <c r="D6" s="8">
        <f>(0.752267-0.5)/0.0556</f>
        <v>4.5371762589928064</v>
      </c>
      <c r="E6">
        <v>689.13</v>
      </c>
      <c r="F6">
        <v>1921.472</v>
      </c>
      <c r="G6">
        <v>177.99600000000001</v>
      </c>
      <c r="H6">
        <v>206.76</v>
      </c>
      <c r="I6" s="4">
        <f t="shared" si="0"/>
        <v>0.34456500000000001</v>
      </c>
      <c r="J6" s="5">
        <f t="shared" si="0"/>
        <v>0.96073600000000003</v>
      </c>
      <c r="K6" s="5">
        <f t="shared" si="0"/>
        <v>8.8998000000000008E-2</v>
      </c>
      <c r="L6" s="5">
        <f t="shared" si="0"/>
        <v>0.10338</v>
      </c>
      <c r="M6" s="6">
        <f>I6*205.64</f>
        <v>70.856346599999995</v>
      </c>
      <c r="N6" s="7">
        <f>J6*189.6</f>
        <v>182.15554560000001</v>
      </c>
      <c r="O6" s="5">
        <f>K6*168.1</f>
        <v>14.960563800000001</v>
      </c>
      <c r="P6" s="5">
        <f>L6*182.2</f>
        <v>18.835836</v>
      </c>
      <c r="Q6" s="4">
        <f>M6/D6</f>
        <v>15.61683799688425</v>
      </c>
      <c r="R6" s="5">
        <f>N6/D6</f>
        <v>40.147337286922188</v>
      </c>
      <c r="S6" s="5">
        <f>O6/D6</f>
        <v>3.2973292078630974</v>
      </c>
      <c r="T6" s="5">
        <f>P6/D6</f>
        <v>4.151444626526656</v>
      </c>
      <c r="U6">
        <f>R6/T6</f>
        <v>9.6706907832495457</v>
      </c>
    </row>
    <row r="7" spans="1:21">
      <c r="A7" s="25">
        <v>4</v>
      </c>
      <c r="B7" s="16" t="s">
        <v>5</v>
      </c>
      <c r="C7" s="16" t="s">
        <v>7</v>
      </c>
      <c r="D7" s="8">
        <f>(0.9629-0.5)/0.0556</f>
        <v>8.3255395683453237</v>
      </c>
      <c r="E7">
        <v>1020.145</v>
      </c>
      <c r="F7">
        <v>2191.4169999999999</v>
      </c>
      <c r="G7">
        <v>194.68</v>
      </c>
      <c r="H7">
        <v>292.32799999999997</v>
      </c>
      <c r="I7" s="4">
        <f t="shared" si="0"/>
        <v>0.51007250000000004</v>
      </c>
      <c r="J7" s="5">
        <f t="shared" si="0"/>
        <v>1.0957085</v>
      </c>
      <c r="K7" s="5">
        <f t="shared" si="0"/>
        <v>9.734000000000001E-2</v>
      </c>
      <c r="L7" s="5">
        <f t="shared" si="0"/>
        <v>0.14616399999999999</v>
      </c>
      <c r="M7" s="6">
        <f>I7*205.64</f>
        <v>104.8913089</v>
      </c>
      <c r="N7" s="7">
        <f>J7*189.6</f>
        <v>207.74633159999999</v>
      </c>
      <c r="O7" s="5">
        <f>K7*168.1</f>
        <v>16.362854000000002</v>
      </c>
      <c r="P7" s="9">
        <f>L7*182.2</f>
        <v>26.631080799999996</v>
      </c>
      <c r="Q7" s="4">
        <f>M7/D7</f>
        <v>12.598740062302873</v>
      </c>
      <c r="R7" s="5">
        <f>N7/D7</f>
        <v>24.952897033830201</v>
      </c>
      <c r="S7" s="5">
        <f>O7/D7</f>
        <v>1.9653806057463818</v>
      </c>
      <c r="T7" s="5">
        <f>P7/D7</f>
        <v>3.1987213058543955</v>
      </c>
      <c r="U7">
        <f>R7/T7</f>
        <v>7.8008974986850719</v>
      </c>
    </row>
    <row r="8" spans="1:21">
      <c r="A8" s="25">
        <v>5</v>
      </c>
      <c r="B8" s="16" t="s">
        <v>5</v>
      </c>
      <c r="C8" s="16" t="s">
        <v>7</v>
      </c>
      <c r="D8" s="8">
        <f>(0.783433-0.5)/0.0556</f>
        <v>5.0977158273381304</v>
      </c>
      <c r="E8">
        <v>606.55700000000002</v>
      </c>
      <c r="F8">
        <v>1701.6369999999999</v>
      </c>
      <c r="G8">
        <v>177.95699999999999</v>
      </c>
      <c r="H8">
        <v>210.67500000000001</v>
      </c>
      <c r="I8" s="4">
        <f t="shared" si="0"/>
        <v>0.30327850000000001</v>
      </c>
      <c r="J8" s="5">
        <f t="shared" si="0"/>
        <v>0.85081850000000003</v>
      </c>
      <c r="K8" s="5">
        <f t="shared" si="0"/>
        <v>8.8978500000000002E-2</v>
      </c>
      <c r="L8" s="5">
        <f t="shared" si="0"/>
        <v>0.10533750000000001</v>
      </c>
      <c r="M8" s="6">
        <f>I8*205.64</f>
        <v>62.36619074</v>
      </c>
      <c r="N8" s="7">
        <f>J8*189.6</f>
        <v>161.3151876</v>
      </c>
      <c r="O8" s="5">
        <f>K8*168.1</f>
        <v>14.95728585</v>
      </c>
      <c r="P8" s="5">
        <f>L8*182.2</f>
        <v>19.1924925</v>
      </c>
      <c r="Q8" s="4">
        <f>M8/D8</f>
        <v>12.234144242709915</v>
      </c>
      <c r="R8" s="5">
        <f>N8/D8</f>
        <v>31.644601830273817</v>
      </c>
      <c r="S8" s="5">
        <f>O8/D8</f>
        <v>2.9341152697815702</v>
      </c>
      <c r="T8" s="5">
        <f>P8/D8</f>
        <v>3.7649200445960767</v>
      </c>
      <c r="U8">
        <f>R8/T8</f>
        <v>8.405119220445183</v>
      </c>
    </row>
    <row r="9" spans="1:21">
      <c r="A9" s="26"/>
      <c r="B9" s="23"/>
      <c r="C9" s="23"/>
      <c r="D9" s="8"/>
      <c r="E9" s="4"/>
      <c r="F9" s="5"/>
      <c r="G9" s="5"/>
      <c r="H9" s="5"/>
      <c r="I9" s="4"/>
      <c r="J9" s="5"/>
      <c r="K9" s="5"/>
      <c r="L9" s="5"/>
      <c r="M9" s="4"/>
      <c r="N9" s="5"/>
      <c r="O9" s="5"/>
      <c r="P9" s="10"/>
      <c r="Q9" s="11"/>
      <c r="R9" s="2"/>
      <c r="S9" s="2"/>
      <c r="T9" s="2"/>
      <c r="U9" s="2"/>
    </row>
    <row r="10" spans="1:21">
      <c r="A10" s="25">
        <v>6</v>
      </c>
      <c r="B10" s="16" t="s">
        <v>6</v>
      </c>
      <c r="C10" s="16" t="s">
        <v>7</v>
      </c>
      <c r="D10" s="8">
        <f>(0.818967-0.5)/0.0556</f>
        <v>5.73681654676259</v>
      </c>
      <c r="E10">
        <v>1359.357</v>
      </c>
      <c r="F10">
        <v>1696.915</v>
      </c>
      <c r="G10">
        <v>167.37100000000001</v>
      </c>
      <c r="H10">
        <v>218.08</v>
      </c>
      <c r="I10" s="4">
        <f t="shared" ref="I10:L14" si="1">E10*0.0005</f>
        <v>0.67967849999999996</v>
      </c>
      <c r="J10" s="5">
        <f t="shared" si="1"/>
        <v>0.84845749999999998</v>
      </c>
      <c r="K10" s="5">
        <f t="shared" si="1"/>
        <v>8.368550000000001E-2</v>
      </c>
      <c r="L10" s="5">
        <f t="shared" si="1"/>
        <v>0.10904000000000001</v>
      </c>
      <c r="M10" s="6">
        <f>I10*205.64</f>
        <v>139.76908673999998</v>
      </c>
      <c r="N10" s="7">
        <f>J10*189.6</f>
        <v>160.86754199999999</v>
      </c>
      <c r="O10" s="5">
        <f>K10*168.1</f>
        <v>14.067532550000001</v>
      </c>
      <c r="P10" s="5">
        <f>L10*182.2</f>
        <v>19.867088000000003</v>
      </c>
      <c r="Q10" s="4">
        <f>M10/D10</f>
        <v>24.363527332746017</v>
      </c>
      <c r="R10" s="5">
        <f>N10/D10</f>
        <v>28.041256102355412</v>
      </c>
      <c r="S10" s="5">
        <f>O10/D10</f>
        <v>2.4521496260741706</v>
      </c>
      <c r="T10" s="5">
        <f>P10/D10</f>
        <v>3.4630858138929734</v>
      </c>
      <c r="U10">
        <f>R10/T10</f>
        <v>8.0971877710512974</v>
      </c>
    </row>
    <row r="11" spans="1:21">
      <c r="A11" s="25">
        <v>7</v>
      </c>
      <c r="B11" s="16" t="s">
        <v>6</v>
      </c>
      <c r="C11" s="16" t="s">
        <v>7</v>
      </c>
      <c r="D11" s="8">
        <f>(0.8212-0.5)/0.0556</f>
        <v>5.7769784172661884</v>
      </c>
      <c r="E11">
        <v>768.70399999999995</v>
      </c>
      <c r="F11">
        <v>1616.578</v>
      </c>
      <c r="G11">
        <v>162.148</v>
      </c>
      <c r="H11">
        <v>150.56399999999999</v>
      </c>
      <c r="I11" s="4">
        <f t="shared" si="1"/>
        <v>0.38435199999999997</v>
      </c>
      <c r="J11" s="5">
        <f t="shared" si="1"/>
        <v>0.80828900000000004</v>
      </c>
      <c r="K11" s="5">
        <f t="shared" si="1"/>
        <v>8.1073999999999993E-2</v>
      </c>
      <c r="L11" s="5">
        <f t="shared" si="1"/>
        <v>7.5282000000000002E-2</v>
      </c>
      <c r="M11" s="6">
        <f>I11*205.64</f>
        <v>79.038145279999995</v>
      </c>
      <c r="N11" s="7">
        <f>J11*189.6</f>
        <v>153.25159440000002</v>
      </c>
      <c r="O11" s="5">
        <f>K11*168.1</f>
        <v>13.628539399999998</v>
      </c>
      <c r="P11" s="5">
        <f>L11*182.2</f>
        <v>13.7163804</v>
      </c>
      <c r="Q11" s="4">
        <f>M11/D11</f>
        <v>13.681571847970108</v>
      </c>
      <c r="R11" s="5">
        <f>N11/D11</f>
        <v>26.527984584806969</v>
      </c>
      <c r="S11" s="5">
        <f>O11/D11</f>
        <v>2.3591120505603973</v>
      </c>
      <c r="T11" s="5">
        <f>P11/D11</f>
        <v>2.3743174042341213</v>
      </c>
      <c r="U11">
        <f>R11/T11</f>
        <v>11.17288890588074</v>
      </c>
    </row>
    <row r="12" spans="1:21">
      <c r="A12" s="25">
        <v>8</v>
      </c>
      <c r="B12" s="16" t="s">
        <v>6</v>
      </c>
      <c r="C12" s="16" t="s">
        <v>7</v>
      </c>
      <c r="D12" s="8">
        <f>(0.844467-0.5)/0.0556</f>
        <v>6.1954496402877695</v>
      </c>
      <c r="E12">
        <v>1781.3320000000001</v>
      </c>
      <c r="F12">
        <v>1762.1949999999999</v>
      </c>
      <c r="G12">
        <v>163.47999999999999</v>
      </c>
      <c r="H12">
        <v>161.83699999999999</v>
      </c>
      <c r="I12" s="4">
        <f t="shared" si="1"/>
        <v>0.89066600000000007</v>
      </c>
      <c r="J12" s="5">
        <f t="shared" si="1"/>
        <v>0.88109749999999998</v>
      </c>
      <c r="K12" s="5">
        <f t="shared" si="1"/>
        <v>8.1739999999999993E-2</v>
      </c>
      <c r="L12" s="5">
        <f t="shared" si="1"/>
        <v>8.091849999999999E-2</v>
      </c>
      <c r="M12" s="6">
        <f>I12*205.64</f>
        <v>183.15655624000001</v>
      </c>
      <c r="N12" s="7">
        <f>J12*189.6</f>
        <v>167.05608599999999</v>
      </c>
      <c r="O12" s="5">
        <f>K12*168.1</f>
        <v>13.740493999999998</v>
      </c>
      <c r="P12" s="5">
        <f>L12*182.2</f>
        <v>14.743350699999997</v>
      </c>
      <c r="Q12" s="4">
        <f>M12/D12</f>
        <v>29.563077238005388</v>
      </c>
      <c r="R12" s="5">
        <f>N12/D12</f>
        <v>26.9643198959552</v>
      </c>
      <c r="S12" s="5">
        <f>O12/D12</f>
        <v>2.2178364441296261</v>
      </c>
      <c r="T12" s="5">
        <f>P12/D12</f>
        <v>2.3797063257728603</v>
      </c>
      <c r="U12">
        <f>R12/T12</f>
        <v>11.330944328686424</v>
      </c>
    </row>
    <row r="13" spans="1:21">
      <c r="A13" s="25">
        <v>9</v>
      </c>
      <c r="B13" s="16" t="s">
        <v>6</v>
      </c>
      <c r="C13" s="16" t="s">
        <v>7</v>
      </c>
      <c r="D13" s="8">
        <f>(0.9522-0.5)/0.0556</f>
        <v>8.1330935251798575</v>
      </c>
      <c r="E13">
        <v>1167.2360000000001</v>
      </c>
      <c r="F13">
        <v>2169.473</v>
      </c>
      <c r="G13">
        <v>177.69900000000001</v>
      </c>
      <c r="H13">
        <v>218.43299999999999</v>
      </c>
      <c r="I13" s="4">
        <f t="shared" si="1"/>
        <v>0.58361800000000008</v>
      </c>
      <c r="J13" s="5">
        <f t="shared" si="1"/>
        <v>1.0847365</v>
      </c>
      <c r="K13" s="5">
        <f t="shared" si="1"/>
        <v>8.8849500000000012E-2</v>
      </c>
      <c r="L13" s="5">
        <f t="shared" si="1"/>
        <v>0.10921649999999999</v>
      </c>
      <c r="M13" s="6">
        <f>I13*205.64</f>
        <v>120.01520552000001</v>
      </c>
      <c r="N13" s="7">
        <f>J13*189.6</f>
        <v>205.66604039999999</v>
      </c>
      <c r="O13" s="5">
        <f>K13*168.1</f>
        <v>14.935600950000001</v>
      </c>
      <c r="P13" s="5">
        <f>L13*182.2</f>
        <v>19.899246299999998</v>
      </c>
      <c r="Q13" s="4">
        <f>M13/D13</f>
        <v>14.756402978575849</v>
      </c>
      <c r="R13" s="5">
        <f>N13/D13</f>
        <v>25.287553839540021</v>
      </c>
      <c r="S13" s="5">
        <f>O13/D13</f>
        <v>1.8363985245908889</v>
      </c>
      <c r="T13" s="5">
        <f>P13/D13</f>
        <v>2.4467007834586458</v>
      </c>
      <c r="U13">
        <f>R13/T13</f>
        <v>10.335368350106808</v>
      </c>
    </row>
    <row r="14" spans="1:21">
      <c r="A14" s="25">
        <v>10</v>
      </c>
      <c r="B14" s="16" t="s">
        <v>6</v>
      </c>
      <c r="C14" s="16" t="s">
        <v>7</v>
      </c>
      <c r="D14" s="8">
        <f>(0.7737-0.5)/0.0556</f>
        <v>4.9226618705035987</v>
      </c>
      <c r="E14">
        <v>1017.979</v>
      </c>
      <c r="F14">
        <v>1999.83</v>
      </c>
      <c r="G14">
        <v>183.37100000000001</v>
      </c>
      <c r="H14">
        <v>201.131</v>
      </c>
      <c r="I14" s="4">
        <f t="shared" si="1"/>
        <v>0.50898949999999998</v>
      </c>
      <c r="J14" s="5">
        <f t="shared" si="1"/>
        <v>0.999915</v>
      </c>
      <c r="K14" s="5">
        <f t="shared" si="1"/>
        <v>9.1685500000000003E-2</v>
      </c>
      <c r="L14" s="5">
        <f t="shared" si="1"/>
        <v>0.1005655</v>
      </c>
      <c r="M14" s="6">
        <f>I14*205.64</f>
        <v>104.66860077999999</v>
      </c>
      <c r="N14" s="7">
        <f>J14*189.6</f>
        <v>189.58388399999998</v>
      </c>
      <c r="O14" s="5">
        <f>K14*168.1</f>
        <v>15.41233255</v>
      </c>
      <c r="P14" s="5">
        <f>L14*182.2</f>
        <v>18.323034100000001</v>
      </c>
      <c r="Q14" s="4">
        <f>M14/D14</f>
        <v>21.262602131413949</v>
      </c>
      <c r="R14" s="5">
        <f>N14/D14</f>
        <v>38.51247332992326</v>
      </c>
      <c r="S14" s="5">
        <f>O14/D14</f>
        <v>3.1308940072341973</v>
      </c>
      <c r="T14" s="5">
        <f>P14/D14</f>
        <v>3.7221801094629146</v>
      </c>
      <c r="U14">
        <f>R14/T14</f>
        <v>10.346751687811354</v>
      </c>
    </row>
    <row r="15" spans="1:21">
      <c r="A15" s="26"/>
      <c r="B15" s="23"/>
      <c r="C15" s="23"/>
      <c r="D15" s="13"/>
      <c r="E15" s="6"/>
      <c r="F15" s="14"/>
      <c r="G15" s="14"/>
      <c r="H15" s="14"/>
      <c r="I15" s="4"/>
      <c r="J15" s="5"/>
      <c r="K15" s="5"/>
      <c r="L15" s="5"/>
      <c r="M15" s="6"/>
      <c r="N15" s="7"/>
      <c r="O15" s="5"/>
      <c r="P15" s="10"/>
      <c r="Q15" s="11"/>
      <c r="R15" s="2"/>
      <c r="S15" s="2"/>
      <c r="T15" s="2"/>
      <c r="U15" s="2"/>
    </row>
    <row r="16" spans="1:21">
      <c r="A16" s="25">
        <v>11</v>
      </c>
      <c r="B16" s="17" t="s">
        <v>5</v>
      </c>
      <c r="C16" s="17" t="s">
        <v>8</v>
      </c>
      <c r="D16" s="8">
        <f>(0.966567-0.5)/0.0556</f>
        <v>8.3914928057553961</v>
      </c>
      <c r="E16">
        <v>953.45799999999997</v>
      </c>
      <c r="F16">
        <v>367.04199999999997</v>
      </c>
      <c r="G16">
        <v>55.439</v>
      </c>
      <c r="H16">
        <v>103.10899999999999</v>
      </c>
      <c r="I16" s="4">
        <f t="shared" ref="I16:L22" si="2">E16*0.0005</f>
        <v>0.47672900000000001</v>
      </c>
      <c r="J16" s="5">
        <f t="shared" si="2"/>
        <v>0.18352099999999999</v>
      </c>
      <c r="K16" s="5">
        <f t="shared" si="2"/>
        <v>2.7719500000000001E-2</v>
      </c>
      <c r="L16" s="5">
        <f t="shared" si="2"/>
        <v>5.1554499999999996E-2</v>
      </c>
      <c r="M16" s="6">
        <f t="shared" ref="M16:M22" si="3">I16*205.64</f>
        <v>98.034551559999997</v>
      </c>
      <c r="N16" s="7">
        <f t="shared" ref="N16:N22" si="4">J16*189.6</f>
        <v>34.795581599999998</v>
      </c>
      <c r="O16" s="5">
        <f t="shared" ref="O16:O22" si="5">K16*168.1</f>
        <v>4.6596479500000001</v>
      </c>
      <c r="P16" s="5">
        <f t="shared" ref="P16:P22" si="6">L16*182.2</f>
        <v>9.3932298999999979</v>
      </c>
      <c r="Q16" s="4">
        <f t="shared" ref="Q16:Q22" si="7">M16/D16</f>
        <v>11.682611643635319</v>
      </c>
      <c r="R16" s="5">
        <f t="shared" ref="R16:R22" si="8">N16/D16</f>
        <v>4.1465305882327721</v>
      </c>
      <c r="S16" s="5">
        <f t="shared" ref="S16:S22" si="9">O16/D16</f>
        <v>0.55528236249027474</v>
      </c>
      <c r="T16" s="5">
        <f t="shared" ref="T16:T22" si="10">P16/D16</f>
        <v>1.1193753146707759</v>
      </c>
      <c r="U16">
        <f t="shared" ref="U16:U22" si="11">R16/T16</f>
        <v>3.7043255589858397</v>
      </c>
    </row>
    <row r="17" spans="1:21">
      <c r="A17" s="25">
        <v>12</v>
      </c>
      <c r="B17" s="17" t="s">
        <v>5</v>
      </c>
      <c r="C17" s="17" t="s">
        <v>8</v>
      </c>
      <c r="D17" s="8">
        <f>(0.809967-0.5)/0.0556</f>
        <v>5.5749460431654683</v>
      </c>
      <c r="E17">
        <v>447.39699999999999</v>
      </c>
      <c r="F17">
        <v>325.99</v>
      </c>
      <c r="G17">
        <v>61.353000000000002</v>
      </c>
      <c r="H17">
        <v>71.055000000000007</v>
      </c>
      <c r="I17" s="4">
        <f t="shared" si="2"/>
        <v>0.22369849999999999</v>
      </c>
      <c r="J17" s="5">
        <f t="shared" si="2"/>
        <v>0.162995</v>
      </c>
      <c r="K17" s="5">
        <f t="shared" si="2"/>
        <v>3.0676500000000002E-2</v>
      </c>
      <c r="L17" s="5">
        <f t="shared" si="2"/>
        <v>3.5527500000000004E-2</v>
      </c>
      <c r="M17" s="6">
        <f t="shared" si="3"/>
        <v>46.001359539999996</v>
      </c>
      <c r="N17" s="7">
        <f t="shared" si="4"/>
        <v>30.903852000000001</v>
      </c>
      <c r="O17" s="5">
        <f t="shared" si="5"/>
        <v>5.1567196500000003</v>
      </c>
      <c r="P17" s="5">
        <f t="shared" si="6"/>
        <v>6.4731105000000007</v>
      </c>
      <c r="Q17" s="4">
        <f t="shared" si="7"/>
        <v>8.251444800330356</v>
      </c>
      <c r="R17" s="5">
        <f t="shared" si="8"/>
        <v>5.5433454890359295</v>
      </c>
      <c r="S17" s="5">
        <f t="shared" si="9"/>
        <v>0.92498108682537172</v>
      </c>
      <c r="T17" s="5">
        <f t="shared" si="10"/>
        <v>1.1611072914213449</v>
      </c>
      <c r="U17">
        <f t="shared" si="11"/>
        <v>4.7741888540292949</v>
      </c>
    </row>
    <row r="18" spans="1:21">
      <c r="A18" s="25">
        <v>13</v>
      </c>
      <c r="B18" s="17" t="s">
        <v>5</v>
      </c>
      <c r="C18" s="17" t="s">
        <v>8</v>
      </c>
      <c r="D18" s="8">
        <f>(0.8825-0.5)/0.0556</f>
        <v>6.879496402877697</v>
      </c>
      <c r="E18">
        <v>390.90899999999999</v>
      </c>
      <c r="F18">
        <v>263.10300000000001</v>
      </c>
      <c r="G18">
        <v>41.527000000000001</v>
      </c>
      <c r="H18">
        <v>54.832000000000001</v>
      </c>
      <c r="I18" s="4">
        <f t="shared" si="2"/>
        <v>0.1954545</v>
      </c>
      <c r="J18" s="5">
        <f t="shared" si="2"/>
        <v>0.13155150000000002</v>
      </c>
      <c r="K18" s="5">
        <f t="shared" si="2"/>
        <v>2.0763500000000001E-2</v>
      </c>
      <c r="L18" s="5">
        <f t="shared" si="2"/>
        <v>2.7415999999999999E-2</v>
      </c>
      <c r="M18" s="6">
        <f t="shared" si="3"/>
        <v>40.193263379999998</v>
      </c>
      <c r="N18" s="7">
        <f t="shared" si="4"/>
        <v>24.942164400000003</v>
      </c>
      <c r="O18" s="5">
        <f t="shared" si="5"/>
        <v>3.49034435</v>
      </c>
      <c r="P18" s="5">
        <f t="shared" si="6"/>
        <v>4.9951951999999995</v>
      </c>
      <c r="Q18" s="4">
        <f t="shared" si="7"/>
        <v>5.8424717488313727</v>
      </c>
      <c r="R18" s="5">
        <f t="shared" si="8"/>
        <v>3.6255799755294125</v>
      </c>
      <c r="S18" s="5">
        <f t="shared" si="9"/>
        <v>0.50735462969934642</v>
      </c>
      <c r="T18" s="5">
        <f t="shared" si="10"/>
        <v>0.72609896240522875</v>
      </c>
      <c r="U18">
        <f t="shared" si="11"/>
        <v>4.9932311754303429</v>
      </c>
    </row>
    <row r="19" spans="1:21">
      <c r="A19" s="25">
        <v>14</v>
      </c>
      <c r="B19" s="17" t="s">
        <v>5</v>
      </c>
      <c r="C19" s="17" t="s">
        <v>8</v>
      </c>
      <c r="D19" s="8">
        <f>(0.7186-0.5)/0.0556</f>
        <v>3.9316546762589932</v>
      </c>
      <c r="E19">
        <v>627.78599999999994</v>
      </c>
      <c r="F19">
        <v>262.38600000000002</v>
      </c>
      <c r="G19">
        <v>60.631999999999998</v>
      </c>
      <c r="H19">
        <v>74.662999999999997</v>
      </c>
      <c r="I19" s="4">
        <f t="shared" si="2"/>
        <v>0.31389299999999998</v>
      </c>
      <c r="J19" s="5">
        <f t="shared" si="2"/>
        <v>0.131193</v>
      </c>
      <c r="K19" s="5">
        <f t="shared" si="2"/>
        <v>3.0315999999999999E-2</v>
      </c>
      <c r="L19" s="5">
        <f t="shared" si="2"/>
        <v>3.7331499999999997E-2</v>
      </c>
      <c r="M19" s="6">
        <f t="shared" si="3"/>
        <v>64.54895651999999</v>
      </c>
      <c r="N19" s="7">
        <f t="shared" si="4"/>
        <v>24.874192799999999</v>
      </c>
      <c r="O19" s="5">
        <f t="shared" si="5"/>
        <v>5.0961195999999997</v>
      </c>
      <c r="P19" s="5">
        <f t="shared" si="6"/>
        <v>6.801799299999999</v>
      </c>
      <c r="Q19" s="4">
        <f t="shared" si="7"/>
        <v>16.417758382946015</v>
      </c>
      <c r="R19" s="5">
        <f t="shared" si="8"/>
        <v>6.326647391033851</v>
      </c>
      <c r="S19" s="5">
        <f t="shared" si="9"/>
        <v>1.2961768058554435</v>
      </c>
      <c r="T19" s="5">
        <f t="shared" si="10"/>
        <v>1.7300093370539795</v>
      </c>
      <c r="U19">
        <f t="shared" si="11"/>
        <v>3.6570018759594984</v>
      </c>
    </row>
    <row r="20" spans="1:21">
      <c r="A20" s="25">
        <v>15</v>
      </c>
      <c r="B20" s="17" t="s">
        <v>5</v>
      </c>
      <c r="C20" s="17" t="s">
        <v>8</v>
      </c>
      <c r="D20" s="8">
        <f>(0.776533-0.5)/0.0556</f>
        <v>4.9736151079136697</v>
      </c>
      <c r="E20">
        <v>482.49599999999998</v>
      </c>
      <c r="F20">
        <v>203.79300000000001</v>
      </c>
      <c r="G20">
        <v>54.93</v>
      </c>
      <c r="H20">
        <v>73.108000000000004</v>
      </c>
      <c r="I20" s="4">
        <f t="shared" si="2"/>
        <v>0.24124799999999999</v>
      </c>
      <c r="J20" s="5">
        <f t="shared" si="2"/>
        <v>0.1018965</v>
      </c>
      <c r="K20" s="5">
        <f t="shared" si="2"/>
        <v>2.7465E-2</v>
      </c>
      <c r="L20" s="5">
        <f t="shared" si="2"/>
        <v>3.6554000000000003E-2</v>
      </c>
      <c r="M20" s="6">
        <f t="shared" si="3"/>
        <v>49.610238719999998</v>
      </c>
      <c r="N20" s="7">
        <f t="shared" si="4"/>
        <v>19.319576399999999</v>
      </c>
      <c r="O20" s="5">
        <f t="shared" si="5"/>
        <v>4.6168664999999995</v>
      </c>
      <c r="P20" s="5">
        <f t="shared" si="6"/>
        <v>6.6601388000000004</v>
      </c>
      <c r="Q20" s="4">
        <f t="shared" si="7"/>
        <v>9.9746839358485229</v>
      </c>
      <c r="R20" s="5">
        <f t="shared" si="8"/>
        <v>3.884413244856852</v>
      </c>
      <c r="S20" s="5">
        <f t="shared" si="9"/>
        <v>0.92827177009615469</v>
      </c>
      <c r="T20" s="5">
        <f t="shared" si="10"/>
        <v>1.3390941308270621</v>
      </c>
      <c r="U20">
        <f t="shared" si="11"/>
        <v>2.9007768426688045</v>
      </c>
    </row>
    <row r="21" spans="1:21">
      <c r="A21" s="25">
        <v>16</v>
      </c>
      <c r="B21" s="17" t="s">
        <v>5</v>
      </c>
      <c r="C21" s="17" t="s">
        <v>8</v>
      </c>
      <c r="D21" s="8">
        <f>(0.758267-0.5)/0.0556</f>
        <v>4.6450899280575548</v>
      </c>
      <c r="E21">
        <v>741.71600000000001</v>
      </c>
      <c r="F21">
        <v>287.23</v>
      </c>
      <c r="G21">
        <v>49.536000000000001</v>
      </c>
      <c r="H21">
        <v>80.430999999999997</v>
      </c>
      <c r="I21" s="4">
        <f t="shared" si="2"/>
        <v>0.37085800000000002</v>
      </c>
      <c r="J21" s="5">
        <f t="shared" si="2"/>
        <v>0.14361500000000002</v>
      </c>
      <c r="K21" s="5">
        <f t="shared" si="2"/>
        <v>2.4768000000000002E-2</v>
      </c>
      <c r="L21" s="5">
        <f t="shared" si="2"/>
        <v>4.0215500000000001E-2</v>
      </c>
      <c r="M21" s="6">
        <f t="shared" si="3"/>
        <v>76.263239119999994</v>
      </c>
      <c r="N21" s="7">
        <f t="shared" si="4"/>
        <v>27.229404000000002</v>
      </c>
      <c r="O21" s="5">
        <f t="shared" si="5"/>
        <v>4.1635008000000004</v>
      </c>
      <c r="P21" s="5">
        <f t="shared" si="6"/>
        <v>7.3272640999999998</v>
      </c>
      <c r="Q21" s="4">
        <f t="shared" si="7"/>
        <v>16.41803286936387</v>
      </c>
      <c r="R21" s="5">
        <f t="shared" si="8"/>
        <v>5.86197563916412</v>
      </c>
      <c r="S21" s="5">
        <f t="shared" si="9"/>
        <v>0.89632296994970317</v>
      </c>
      <c r="T21" s="5">
        <f t="shared" si="10"/>
        <v>1.5774213661056191</v>
      </c>
      <c r="U21">
        <f t="shared" si="11"/>
        <v>3.7161761372843105</v>
      </c>
    </row>
    <row r="22" spans="1:21">
      <c r="A22" s="25">
        <v>17</v>
      </c>
      <c r="B22" s="17" t="s">
        <v>5</v>
      </c>
      <c r="C22" s="17" t="s">
        <v>8</v>
      </c>
      <c r="D22" s="8">
        <f>(1.023833-0.5)/0.0556</f>
        <v>9.4214568345323748</v>
      </c>
      <c r="E22">
        <v>854.88900000000001</v>
      </c>
      <c r="F22">
        <v>353.76900000000001</v>
      </c>
      <c r="G22">
        <v>77.787000000000006</v>
      </c>
      <c r="H22">
        <v>94.186000000000007</v>
      </c>
      <c r="I22" s="4">
        <f t="shared" si="2"/>
        <v>0.42744450000000001</v>
      </c>
      <c r="J22" s="5">
        <f t="shared" si="2"/>
        <v>0.1768845</v>
      </c>
      <c r="K22" s="5">
        <f t="shared" si="2"/>
        <v>3.8893500000000004E-2</v>
      </c>
      <c r="L22" s="5">
        <f t="shared" si="2"/>
        <v>4.7093000000000003E-2</v>
      </c>
      <c r="M22" s="6">
        <f t="shared" si="3"/>
        <v>87.899686979999998</v>
      </c>
      <c r="N22" s="7">
        <f t="shared" si="4"/>
        <v>33.537301200000002</v>
      </c>
      <c r="O22" s="5">
        <f t="shared" si="5"/>
        <v>6.5379973500000004</v>
      </c>
      <c r="P22" s="5">
        <f t="shared" si="6"/>
        <v>8.5803446000000001</v>
      </c>
      <c r="Q22" s="4">
        <f t="shared" si="7"/>
        <v>9.3297340871766377</v>
      </c>
      <c r="R22" s="5">
        <f t="shared" si="8"/>
        <v>3.5596725420506155</v>
      </c>
      <c r="S22" s="5">
        <f t="shared" si="9"/>
        <v>0.69394759906306014</v>
      </c>
      <c r="T22" s="5">
        <f t="shared" si="10"/>
        <v>0.91072376074054129</v>
      </c>
      <c r="U22">
        <f t="shared" si="11"/>
        <v>3.9086193810910581</v>
      </c>
    </row>
    <row r="23" spans="1:21">
      <c r="A23" s="26"/>
      <c r="B23" s="23"/>
      <c r="C23" s="23"/>
      <c r="D23" s="8"/>
      <c r="E23" s="4"/>
      <c r="F23" s="5"/>
      <c r="G23" s="5"/>
      <c r="H23" s="5"/>
      <c r="I23" s="4"/>
      <c r="J23" s="5"/>
      <c r="K23" s="5"/>
      <c r="L23" s="5"/>
      <c r="M23" s="4"/>
      <c r="N23" s="5"/>
      <c r="O23" s="5"/>
      <c r="P23" s="10"/>
      <c r="Q23" s="11"/>
      <c r="R23" s="2"/>
      <c r="S23" s="2"/>
      <c r="T23" s="2"/>
      <c r="U23" s="2"/>
    </row>
    <row r="24" spans="1:21">
      <c r="A24" s="25">
        <v>18</v>
      </c>
      <c r="B24" s="17" t="s">
        <v>6</v>
      </c>
      <c r="C24" s="17" t="s">
        <v>8</v>
      </c>
      <c r="D24" s="8">
        <f>(0.915267-0.5)/0.0556</f>
        <v>7.4688309352518001</v>
      </c>
      <c r="E24">
        <v>1917.7529999999999</v>
      </c>
      <c r="F24">
        <v>507.98500000000001</v>
      </c>
      <c r="G24">
        <v>74.850999999999999</v>
      </c>
      <c r="H24" s="9">
        <v>101.494</v>
      </c>
      <c r="I24">
        <f t="shared" ref="I24:L28" si="12">E24*0.0005</f>
        <v>0.95887650000000002</v>
      </c>
      <c r="J24">
        <f t="shared" si="12"/>
        <v>0.25399250000000001</v>
      </c>
      <c r="K24">
        <f t="shared" si="12"/>
        <v>3.74255E-2</v>
      </c>
      <c r="L24">
        <f t="shared" si="12"/>
        <v>5.0747E-2</v>
      </c>
      <c r="M24" s="4">
        <f>I24*205.64</f>
        <v>197.18336345999998</v>
      </c>
      <c r="N24" s="7">
        <f>J24*189.6</f>
        <v>48.156978000000002</v>
      </c>
      <c r="O24" s="5">
        <f>K24*168.1</f>
        <v>6.2912265500000002</v>
      </c>
      <c r="P24" s="9">
        <f>L24*182.2</f>
        <v>9.2461033999999991</v>
      </c>
      <c r="Q24">
        <f>M24/D24</f>
        <v>26.400833700669683</v>
      </c>
      <c r="R24">
        <f>N24/D24</f>
        <v>6.4477263466637114</v>
      </c>
      <c r="S24">
        <f>O24/D24</f>
        <v>0.84233082855126928</v>
      </c>
      <c r="T24">
        <f>P24/D24</f>
        <v>1.237958588185432</v>
      </c>
      <c r="U24">
        <f>R24/T24</f>
        <v>5.2083538239470704</v>
      </c>
    </row>
    <row r="25" spans="1:21">
      <c r="A25" s="25">
        <v>19</v>
      </c>
      <c r="B25" s="17" t="s">
        <v>6</v>
      </c>
      <c r="C25" s="17" t="s">
        <v>8</v>
      </c>
      <c r="D25" s="8">
        <f>(0.757333-0.5)/0.0556</f>
        <v>4.6282913669064758</v>
      </c>
      <c r="E25">
        <v>1028.4090000000001</v>
      </c>
      <c r="F25">
        <v>244.08600000000001</v>
      </c>
      <c r="G25">
        <v>54.091000000000001</v>
      </c>
      <c r="H25" s="9">
        <v>74.316999999999993</v>
      </c>
      <c r="I25">
        <f t="shared" si="12"/>
        <v>0.51420450000000006</v>
      </c>
      <c r="J25">
        <f t="shared" si="12"/>
        <v>0.12204300000000001</v>
      </c>
      <c r="K25">
        <f t="shared" si="12"/>
        <v>2.70455E-2</v>
      </c>
      <c r="L25">
        <f t="shared" si="12"/>
        <v>3.7158499999999997E-2</v>
      </c>
      <c r="M25" s="4">
        <f>I25*205.64</f>
        <v>105.74101338000001</v>
      </c>
      <c r="N25" s="7">
        <f>J25*189.6</f>
        <v>23.139352800000001</v>
      </c>
      <c r="O25" s="5">
        <f>K25*168.1</f>
        <v>4.5463485500000003</v>
      </c>
      <c r="P25" s="9">
        <f>L25*182.2</f>
        <v>6.7702786999999987</v>
      </c>
      <c r="Q25">
        <f>M25/D25</f>
        <v>22.846663054983228</v>
      </c>
      <c r="R25">
        <f>N25/D25</f>
        <v>4.9995453971313424</v>
      </c>
      <c r="S25">
        <f>O25/D25</f>
        <v>0.98229523372439587</v>
      </c>
      <c r="T25">
        <f>P25/D25</f>
        <v>1.4628030439935797</v>
      </c>
      <c r="U25">
        <f>R25/T25</f>
        <v>3.4177843816089881</v>
      </c>
    </row>
    <row r="26" spans="1:21">
      <c r="A26" s="25">
        <v>20</v>
      </c>
      <c r="B26" s="17" t="s">
        <v>6</v>
      </c>
      <c r="C26" s="17" t="s">
        <v>8</v>
      </c>
      <c r="D26" s="8">
        <f>(0.975833-0.5)/0.0556</f>
        <v>8.5581474820143875</v>
      </c>
      <c r="E26">
        <v>1223.2539999999999</v>
      </c>
      <c r="F26">
        <v>335.72699999999998</v>
      </c>
      <c r="G26">
        <v>54.061999999999998</v>
      </c>
      <c r="H26" s="9">
        <v>76.373999999999995</v>
      </c>
      <c r="I26">
        <f t="shared" si="12"/>
        <v>0.61162699999999992</v>
      </c>
      <c r="J26">
        <f t="shared" si="12"/>
        <v>0.1678635</v>
      </c>
      <c r="K26">
        <f t="shared" si="12"/>
        <v>2.7030999999999999E-2</v>
      </c>
      <c r="L26">
        <f t="shared" si="12"/>
        <v>3.8186999999999999E-2</v>
      </c>
      <c r="M26" s="4">
        <f>I26*205.64</f>
        <v>125.77497627999998</v>
      </c>
      <c r="N26" s="7">
        <f>J26*189.6</f>
        <v>31.8269196</v>
      </c>
      <c r="O26" s="5">
        <f>K26*168.1</f>
        <v>4.5439110999999999</v>
      </c>
      <c r="P26" s="9">
        <f>L26*182.2</f>
        <v>6.9576713999999997</v>
      </c>
      <c r="Q26">
        <f>M26/D26</f>
        <v>14.696518907196431</v>
      </c>
      <c r="R26">
        <f>N26/D26</f>
        <v>3.718902912912724</v>
      </c>
      <c r="S26">
        <f>O26/D26</f>
        <v>0.53094564092864516</v>
      </c>
      <c r="T26">
        <f>P26/D26</f>
        <v>0.81298802277269555</v>
      </c>
      <c r="U26">
        <f>R26/T26</f>
        <v>4.5743637159984303</v>
      </c>
    </row>
    <row r="27" spans="1:21">
      <c r="A27" s="25">
        <v>21</v>
      </c>
      <c r="B27" s="17" t="s">
        <v>6</v>
      </c>
      <c r="C27" s="17" t="s">
        <v>8</v>
      </c>
      <c r="D27" s="8">
        <f>(0.830333-0.5)/0.0556</f>
        <v>5.941241007194245</v>
      </c>
      <c r="E27">
        <v>1500.3030000000001</v>
      </c>
      <c r="F27">
        <v>480.62200000000001</v>
      </c>
      <c r="G27">
        <v>77.25</v>
      </c>
      <c r="H27" s="9">
        <v>109.843</v>
      </c>
      <c r="I27">
        <f t="shared" si="12"/>
        <v>0.75015150000000008</v>
      </c>
      <c r="J27">
        <f t="shared" si="12"/>
        <v>0.24031100000000002</v>
      </c>
      <c r="K27">
        <f t="shared" si="12"/>
        <v>3.8625E-2</v>
      </c>
      <c r="L27">
        <f t="shared" si="12"/>
        <v>5.4921500000000005E-2</v>
      </c>
      <c r="M27" s="4">
        <f>I27*205.64</f>
        <v>154.26115446</v>
      </c>
      <c r="N27" s="7">
        <f>J27*189.6</f>
        <v>45.562965600000005</v>
      </c>
      <c r="O27" s="5">
        <f>K27*168.1</f>
        <v>6.4928624999999993</v>
      </c>
      <c r="P27" s="9">
        <f>L27*182.2</f>
        <v>10.006697300000001</v>
      </c>
      <c r="Q27">
        <f>M27/D27</f>
        <v>25.964466728955326</v>
      </c>
      <c r="R27">
        <f>N27/D27</f>
        <v>7.6689307073771014</v>
      </c>
      <c r="S27">
        <f>O27/D27</f>
        <v>1.0928461734068347</v>
      </c>
      <c r="T27">
        <f>P27/D27</f>
        <v>1.6842772895229965</v>
      </c>
      <c r="U27">
        <f>R27/T27</f>
        <v>4.5532471138104675</v>
      </c>
    </row>
    <row r="28" spans="1:21">
      <c r="A28" s="25">
        <v>22</v>
      </c>
      <c r="B28" s="17" t="s">
        <v>6</v>
      </c>
      <c r="C28" s="17" t="s">
        <v>8</v>
      </c>
      <c r="D28" s="8">
        <f>(0.928933-0.5)/0.0556</f>
        <v>7.7146223021582738</v>
      </c>
      <c r="E28">
        <v>1764.1310000000001</v>
      </c>
      <c r="F28">
        <v>429.35599999999999</v>
      </c>
      <c r="G28">
        <v>63.283000000000001</v>
      </c>
      <c r="H28" s="9">
        <v>99.849000000000004</v>
      </c>
      <c r="I28">
        <f t="shared" si="12"/>
        <v>0.88206550000000006</v>
      </c>
      <c r="J28">
        <f t="shared" si="12"/>
        <v>0.21467800000000001</v>
      </c>
      <c r="K28">
        <f t="shared" si="12"/>
        <v>3.1641500000000003E-2</v>
      </c>
      <c r="L28">
        <f t="shared" si="12"/>
        <v>4.9924500000000004E-2</v>
      </c>
      <c r="M28" s="4">
        <f>I28*205.64</f>
        <v>181.38794942000001</v>
      </c>
      <c r="N28" s="7">
        <f>J28*189.6</f>
        <v>40.702948800000001</v>
      </c>
      <c r="O28" s="5">
        <f>K28*168.1</f>
        <v>5.3189361500000008</v>
      </c>
      <c r="P28" s="9">
        <f>L28*182.2</f>
        <v>9.0962438999999993</v>
      </c>
      <c r="Q28">
        <f>M28/D28</f>
        <v>23.512226822725228</v>
      </c>
      <c r="R28">
        <f>N28/D28</f>
        <v>5.2760779732032743</v>
      </c>
      <c r="S28">
        <f>O28/D28</f>
        <v>0.68946164072244387</v>
      </c>
      <c r="T28">
        <f>P28/D28</f>
        <v>1.1790912819484627</v>
      </c>
      <c r="U28">
        <f>R28/T28</f>
        <v>4.4746984851626515</v>
      </c>
    </row>
    <row r="42" spans="1:21">
      <c r="A42" s="2"/>
      <c r="B42" s="2"/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0"/>
      <c r="Q42" s="15"/>
      <c r="R42" s="15"/>
      <c r="S42" s="15"/>
      <c r="T42" s="15"/>
      <c r="U42" s="15"/>
    </row>
    <row r="43" spans="1:21">
      <c r="A43" s="2"/>
      <c r="B43" s="2"/>
      <c r="C43" s="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/>
      <c r="Q43" s="15"/>
      <c r="R43" s="15"/>
      <c r="S43" s="15"/>
      <c r="T43" s="15"/>
      <c r="U43" s="15"/>
    </row>
    <row r="44" spans="1:21">
      <c r="P44" s="10"/>
      <c r="Q44" s="15"/>
      <c r="R44" s="15"/>
      <c r="S44" s="15"/>
      <c r="T44" s="15"/>
      <c r="U44" s="15"/>
    </row>
    <row r="45" spans="1:21">
      <c r="P45" s="12"/>
      <c r="Q45" s="15"/>
      <c r="R45" s="15"/>
      <c r="S45" s="15"/>
      <c r="T45" s="15"/>
      <c r="U45" s="15"/>
    </row>
  </sheetData>
  <mergeCells count="4">
    <mergeCell ref="E1:H1"/>
    <mergeCell ref="I1:L1"/>
    <mergeCell ref="M1:P1"/>
    <mergeCell ref="Q1:T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46" workbookViewId="0">
      <selection activeCell="A93" sqref="A93:F101"/>
    </sheetView>
  </sheetViews>
  <sheetFormatPr baseColWidth="10" defaultRowHeight="15" x14ac:dyDescent="0"/>
  <cols>
    <col min="4" max="4" width="16.83203125" customWidth="1"/>
    <col min="5" max="5" width="17.1640625" customWidth="1"/>
    <col min="6" max="6" width="20.5" customWidth="1"/>
    <col min="7" max="7" width="30" customWidth="1"/>
    <col min="8" max="8" width="24.1640625" customWidth="1"/>
  </cols>
  <sheetData>
    <row r="1" spans="1:10">
      <c r="A1" s="28" t="s">
        <v>28</v>
      </c>
    </row>
    <row r="2" spans="1:10">
      <c r="A2" t="s">
        <v>0</v>
      </c>
    </row>
    <row r="3" spans="1:10">
      <c r="A3" t="s">
        <v>27</v>
      </c>
      <c r="B3" t="s">
        <v>1</v>
      </c>
      <c r="C3" t="s">
        <v>2</v>
      </c>
      <c r="D3" t="s">
        <v>19</v>
      </c>
      <c r="E3" t="s">
        <v>20</v>
      </c>
      <c r="F3" t="s">
        <v>21</v>
      </c>
      <c r="G3" t="s">
        <v>25</v>
      </c>
      <c r="H3" t="s">
        <v>26</v>
      </c>
      <c r="I3" t="s">
        <v>23</v>
      </c>
      <c r="J3" t="s">
        <v>24</v>
      </c>
    </row>
    <row r="4" spans="1:10">
      <c r="A4">
        <v>1</v>
      </c>
      <c r="B4" t="s">
        <v>5</v>
      </c>
      <c r="C4" t="s">
        <v>7</v>
      </c>
      <c r="D4">
        <v>4197.74</v>
      </c>
      <c r="E4">
        <v>9458.8109999999997</v>
      </c>
      <c r="F4">
        <v>10853.439</v>
      </c>
      <c r="G4">
        <f>D4/F4</f>
        <v>0.38676589051636073</v>
      </c>
      <c r="H4">
        <f>E4/F4</f>
        <v>0.87150358517701154</v>
      </c>
      <c r="I4">
        <f>G4/H4</f>
        <v>0.44379150825616454</v>
      </c>
      <c r="J4">
        <f>I4/I6</f>
        <v>0.46752535975490583</v>
      </c>
    </row>
    <row r="5" spans="1:10">
      <c r="A5">
        <v>2</v>
      </c>
      <c r="B5" t="s">
        <v>5</v>
      </c>
      <c r="C5" t="s">
        <v>7</v>
      </c>
      <c r="D5">
        <v>6916.4679999999998</v>
      </c>
      <c r="E5">
        <v>9065.3469999999998</v>
      </c>
      <c r="F5">
        <v>12153.681</v>
      </c>
      <c r="G5">
        <f t="shared" ref="G5:G6" si="0">D5/F5</f>
        <v>0.56908421407473175</v>
      </c>
      <c r="H5">
        <f t="shared" ref="H5:H6" si="1">E5/F5</f>
        <v>0.74589311666152824</v>
      </c>
      <c r="I5">
        <f t="shared" ref="I5:I6" si="2">G5/H5</f>
        <v>0.76295678477613715</v>
      </c>
      <c r="J5">
        <f>I5/I6</f>
        <v>0.80375951013919611</v>
      </c>
    </row>
    <row r="6" spans="1:10">
      <c r="A6">
        <v>3</v>
      </c>
      <c r="B6" t="s">
        <v>5</v>
      </c>
      <c r="C6" t="s">
        <v>7</v>
      </c>
      <c r="D6">
        <v>8478.7819999999992</v>
      </c>
      <c r="E6">
        <v>8932.2250000000004</v>
      </c>
      <c r="F6">
        <v>8328.5599999999959</v>
      </c>
      <c r="G6">
        <f t="shared" si="0"/>
        <v>1.0180369715773199</v>
      </c>
      <c r="H6">
        <f t="shared" si="1"/>
        <v>1.0724813172985492</v>
      </c>
      <c r="I6">
        <f t="shared" si="2"/>
        <v>0.94923515697376615</v>
      </c>
      <c r="J6">
        <v>1</v>
      </c>
    </row>
    <row r="7" spans="1:10">
      <c r="A7">
        <v>4</v>
      </c>
      <c r="B7" t="s">
        <v>6</v>
      </c>
      <c r="C7" t="s">
        <v>7</v>
      </c>
      <c r="D7">
        <v>7290.1540000000005</v>
      </c>
      <c r="E7">
        <v>11921.075000000001</v>
      </c>
      <c r="F7">
        <v>12918.752</v>
      </c>
      <c r="G7">
        <f t="shared" ref="G7:G15" si="3">D7/F7</f>
        <v>0.56430791457255314</v>
      </c>
      <c r="H7">
        <f t="shared" ref="H7:H15" si="4">E7/F7</f>
        <v>0.92277295825479122</v>
      </c>
      <c r="I7">
        <f t="shared" ref="I7:I15" si="5">G7/H7</f>
        <v>0.61153494965848298</v>
      </c>
      <c r="J7">
        <f>I7/I6</f>
        <v>0.64423967566488261</v>
      </c>
    </row>
    <row r="8" spans="1:10">
      <c r="A8">
        <v>5</v>
      </c>
      <c r="B8" t="s">
        <v>6</v>
      </c>
      <c r="C8" t="s">
        <v>7</v>
      </c>
      <c r="D8">
        <v>6997.7110000000002</v>
      </c>
      <c r="E8">
        <v>9274.5390000000007</v>
      </c>
      <c r="F8">
        <v>12061.903</v>
      </c>
      <c r="G8">
        <f t="shared" si="3"/>
        <v>0.58014983207873583</v>
      </c>
      <c r="H8">
        <f t="shared" si="4"/>
        <v>0.76891175463772177</v>
      </c>
      <c r="I8">
        <f t="shared" si="5"/>
        <v>0.75450769035528342</v>
      </c>
      <c r="J8">
        <f>I8/I6</f>
        <v>0.79485856040215719</v>
      </c>
    </row>
    <row r="9" spans="1:10">
      <c r="A9">
        <v>6</v>
      </c>
      <c r="B9" t="s">
        <v>6</v>
      </c>
      <c r="C9" t="s">
        <v>7</v>
      </c>
      <c r="D9">
        <v>7597.4889999999996</v>
      </c>
      <c r="E9">
        <v>9081.5390000000007</v>
      </c>
      <c r="F9">
        <v>5896.3469999999998</v>
      </c>
      <c r="G9">
        <f t="shared" si="3"/>
        <v>1.288507782869631</v>
      </c>
      <c r="H9">
        <f t="shared" si="4"/>
        <v>1.5401975155125709</v>
      </c>
      <c r="I9">
        <f t="shared" si="5"/>
        <v>0.83658606762576249</v>
      </c>
      <c r="J9">
        <f>I9/I6</f>
        <v>0.88132646739809184</v>
      </c>
    </row>
    <row r="10" spans="1:10">
      <c r="A10">
        <v>7</v>
      </c>
      <c r="B10" t="s">
        <v>5</v>
      </c>
      <c r="C10" t="s">
        <v>8</v>
      </c>
      <c r="D10">
        <v>535.577</v>
      </c>
      <c r="E10">
        <v>541.28399999999999</v>
      </c>
      <c r="F10">
        <v>10660.710999999999</v>
      </c>
      <c r="G10">
        <f t="shared" si="3"/>
        <v>5.0238394043324128E-2</v>
      </c>
      <c r="H10">
        <f t="shared" si="4"/>
        <v>5.0773724191566588E-2</v>
      </c>
      <c r="I10">
        <f t="shared" si="5"/>
        <v>0.98945655145912303</v>
      </c>
      <c r="J10">
        <f>I10/I6</f>
        <v>1.0423724239350614</v>
      </c>
    </row>
    <row r="11" spans="1:10">
      <c r="A11">
        <v>8</v>
      </c>
      <c r="B11" t="s">
        <v>5</v>
      </c>
      <c r="C11" t="s">
        <v>8</v>
      </c>
      <c r="D11">
        <v>589.45600000000002</v>
      </c>
      <c r="E11">
        <v>5916.8819999999996</v>
      </c>
      <c r="F11">
        <v>11850.681</v>
      </c>
      <c r="G11">
        <f t="shared" si="3"/>
        <v>4.9740263871755556E-2</v>
      </c>
      <c r="H11">
        <f t="shared" si="4"/>
        <v>0.49928624355005413</v>
      </c>
      <c r="I11">
        <f t="shared" si="5"/>
        <v>9.9622740490684134E-2</v>
      </c>
      <c r="J11">
        <f>I11/I6</f>
        <v>0.10495053808193219</v>
      </c>
    </row>
    <row r="12" spans="1:10">
      <c r="A12">
        <v>9</v>
      </c>
      <c r="B12" t="s">
        <v>5</v>
      </c>
      <c r="C12" t="s">
        <v>8</v>
      </c>
      <c r="D12">
        <v>1201.184</v>
      </c>
      <c r="E12">
        <v>5693.7610000000004</v>
      </c>
      <c r="F12">
        <v>10398.903</v>
      </c>
      <c r="G12">
        <f t="shared" si="3"/>
        <v>0.11551064569022328</v>
      </c>
      <c r="H12">
        <f t="shared" si="4"/>
        <v>0.54753477361987124</v>
      </c>
      <c r="I12">
        <f t="shared" si="5"/>
        <v>0.21096494917858336</v>
      </c>
      <c r="J12">
        <f>I12/I6</f>
        <v>0.22224729839458923</v>
      </c>
    </row>
    <row r="13" spans="1:10">
      <c r="A13">
        <v>10</v>
      </c>
      <c r="B13" t="s">
        <v>6</v>
      </c>
      <c r="C13" t="s">
        <v>8</v>
      </c>
      <c r="D13">
        <v>122.607</v>
      </c>
      <c r="E13">
        <v>1255.6479999999999</v>
      </c>
      <c r="F13">
        <v>10652.953</v>
      </c>
      <c r="G13">
        <f t="shared" si="3"/>
        <v>1.1509203128935235E-2</v>
      </c>
      <c r="H13">
        <f t="shared" si="4"/>
        <v>0.11786853842310202</v>
      </c>
      <c r="I13">
        <f t="shared" si="5"/>
        <v>9.7644403527103144E-2</v>
      </c>
      <c r="J13">
        <f>I13/I6</f>
        <v>0.10286640018517743</v>
      </c>
    </row>
    <row r="14" spans="1:10">
      <c r="A14">
        <v>11</v>
      </c>
      <c r="B14" t="s">
        <v>6</v>
      </c>
      <c r="C14" t="s">
        <v>8</v>
      </c>
      <c r="D14">
        <v>1135.184</v>
      </c>
      <c r="E14">
        <v>7230.0540000000001</v>
      </c>
      <c r="F14">
        <v>11965.681</v>
      </c>
      <c r="G14">
        <f t="shared" si="3"/>
        <v>9.4869986923435443E-2</v>
      </c>
      <c r="H14">
        <f t="shared" si="4"/>
        <v>0.60423255475388316</v>
      </c>
      <c r="I14">
        <f t="shared" si="5"/>
        <v>0.15700906244960272</v>
      </c>
      <c r="J14">
        <f>I14/I6</f>
        <v>0.16540586523381576</v>
      </c>
    </row>
    <row r="15" spans="1:10">
      <c r="A15">
        <v>12</v>
      </c>
      <c r="B15" t="s">
        <v>6</v>
      </c>
      <c r="C15" t="s">
        <v>8</v>
      </c>
      <c r="D15">
        <v>2002.2049999999999</v>
      </c>
      <c r="E15">
        <v>7183.1750000000002</v>
      </c>
      <c r="F15">
        <v>10289.439</v>
      </c>
      <c r="G15">
        <f t="shared" si="3"/>
        <v>0.19458835413670267</v>
      </c>
      <c r="H15">
        <f t="shared" si="4"/>
        <v>0.69811143250861396</v>
      </c>
      <c r="I15">
        <f t="shared" si="5"/>
        <v>0.27873537815798721</v>
      </c>
      <c r="J15">
        <f>I15/I6</f>
        <v>0.29364207184088797</v>
      </c>
    </row>
    <row r="17" spans="1:10">
      <c r="A17" t="s">
        <v>29</v>
      </c>
    </row>
    <row r="18" spans="1:10">
      <c r="A18">
        <v>13</v>
      </c>
      <c r="B18" t="s">
        <v>5</v>
      </c>
      <c r="C18" t="s">
        <v>7</v>
      </c>
      <c r="D18">
        <v>6575.1959999999999</v>
      </c>
      <c r="E18">
        <v>9015.6399999999976</v>
      </c>
      <c r="F18">
        <v>13672.61</v>
      </c>
      <c r="G18">
        <f t="shared" ref="G18:G29" si="6">D18/F18</f>
        <v>0.48090276838145751</v>
      </c>
      <c r="H18">
        <f t="shared" ref="H18:H29" si="7">E18/F18</f>
        <v>0.659394219538186</v>
      </c>
      <c r="I18">
        <f t="shared" ref="I18:I29" si="8">G18/H18</f>
        <v>0.72930995470094206</v>
      </c>
      <c r="J18">
        <f>I18/I20</f>
        <v>0.99525156132437143</v>
      </c>
    </row>
    <row r="19" spans="1:10">
      <c r="A19">
        <v>14</v>
      </c>
      <c r="B19" t="s">
        <v>5</v>
      </c>
      <c r="C19" t="s">
        <v>7</v>
      </c>
      <c r="D19">
        <v>6072.3969999999999</v>
      </c>
      <c r="E19">
        <v>13949.338</v>
      </c>
      <c r="F19">
        <v>9090.4179999999997</v>
      </c>
      <c r="G19">
        <f t="shared" si="6"/>
        <v>0.6679997553467838</v>
      </c>
      <c r="H19">
        <f t="shared" si="7"/>
        <v>1.5345100742342102</v>
      </c>
      <c r="I19">
        <f t="shared" si="8"/>
        <v>0.43531793408404035</v>
      </c>
      <c r="J19">
        <f>I19/I20</f>
        <v>0.59405586167721802</v>
      </c>
    </row>
    <row r="20" spans="1:10">
      <c r="A20">
        <v>15</v>
      </c>
      <c r="B20" t="s">
        <v>5</v>
      </c>
      <c r="C20" t="s">
        <v>7</v>
      </c>
      <c r="D20">
        <v>8078.0749999999998</v>
      </c>
      <c r="E20">
        <v>11023.731</v>
      </c>
      <c r="F20">
        <v>11977.630999999999</v>
      </c>
      <c r="G20">
        <f t="shared" si="6"/>
        <v>0.67443011059532554</v>
      </c>
      <c r="H20">
        <f t="shared" si="7"/>
        <v>0.92035987750833204</v>
      </c>
      <c r="I20">
        <f t="shared" si="8"/>
        <v>0.73278956099346026</v>
      </c>
      <c r="J20">
        <v>1</v>
      </c>
    </row>
    <row r="21" spans="1:10">
      <c r="A21">
        <v>16</v>
      </c>
      <c r="B21" t="s">
        <v>6</v>
      </c>
      <c r="C21" t="s">
        <v>7</v>
      </c>
      <c r="D21">
        <v>6598.2960000000003</v>
      </c>
      <c r="E21">
        <v>9790.66</v>
      </c>
      <c r="F21">
        <v>11669.51</v>
      </c>
      <c r="G21">
        <f t="shared" si="6"/>
        <v>0.56543042509925434</v>
      </c>
      <c r="H21">
        <f t="shared" si="7"/>
        <v>0.83899495351561459</v>
      </c>
      <c r="I21">
        <f t="shared" si="8"/>
        <v>0.67393781420251542</v>
      </c>
      <c r="J21">
        <f>I21/I20</f>
        <v>0.91968806609204679</v>
      </c>
    </row>
    <row r="22" spans="1:10">
      <c r="A22">
        <v>17</v>
      </c>
      <c r="B22" t="s">
        <v>6</v>
      </c>
      <c r="C22" t="s">
        <v>7</v>
      </c>
      <c r="D22">
        <v>6875.8609999999999</v>
      </c>
      <c r="E22">
        <v>13199.781999999999</v>
      </c>
      <c r="F22">
        <v>10523.267</v>
      </c>
      <c r="G22">
        <f t="shared" si="6"/>
        <v>0.65339604136244001</v>
      </c>
      <c r="H22">
        <f t="shared" si="7"/>
        <v>1.2543425915164939</v>
      </c>
      <c r="I22">
        <f t="shared" si="8"/>
        <v>0.52090716346679056</v>
      </c>
      <c r="J22">
        <f>I22/I20</f>
        <v>0.71085505470436061</v>
      </c>
    </row>
    <row r="23" spans="1:10">
      <c r="A23">
        <v>18</v>
      </c>
      <c r="B23" t="s">
        <v>6</v>
      </c>
      <c r="C23" t="s">
        <v>7</v>
      </c>
      <c r="D23">
        <v>8465.3970000000008</v>
      </c>
      <c r="E23">
        <v>11972.903</v>
      </c>
      <c r="F23">
        <v>11811.945</v>
      </c>
      <c r="G23">
        <f t="shared" si="6"/>
        <v>0.71668103771224811</v>
      </c>
      <c r="H23">
        <f t="shared" si="7"/>
        <v>1.0136267143133497</v>
      </c>
      <c r="I23">
        <f t="shared" si="8"/>
        <v>0.7070463195099802</v>
      </c>
      <c r="J23">
        <f>I23/I20</f>
        <v>0.96486953028018119</v>
      </c>
    </row>
    <row r="24" spans="1:10">
      <c r="A24">
        <v>19</v>
      </c>
      <c r="B24" t="s">
        <v>5</v>
      </c>
      <c r="C24" t="s">
        <v>8</v>
      </c>
      <c r="D24">
        <v>419.26299999999998</v>
      </c>
      <c r="E24">
        <v>5983.2960000000003</v>
      </c>
      <c r="F24">
        <v>12276.267</v>
      </c>
      <c r="G24">
        <f t="shared" si="6"/>
        <v>3.415232008231818E-2</v>
      </c>
      <c r="H24">
        <f t="shared" si="7"/>
        <v>0.48738724890880919</v>
      </c>
      <c r="I24">
        <f t="shared" si="8"/>
        <v>7.0072247804554538E-2</v>
      </c>
      <c r="J24">
        <f>I24/I20</f>
        <v>9.5623971102366576E-2</v>
      </c>
    </row>
    <row r="25" spans="1:10">
      <c r="A25">
        <v>20</v>
      </c>
      <c r="B25" t="s">
        <v>5</v>
      </c>
      <c r="C25" t="s">
        <v>8</v>
      </c>
      <c r="D25">
        <v>242.042</v>
      </c>
      <c r="E25">
        <v>3922.74</v>
      </c>
      <c r="F25">
        <v>9440.2880000000005</v>
      </c>
      <c r="G25">
        <f t="shared" si="6"/>
        <v>2.5639260158164666E-2</v>
      </c>
      <c r="H25">
        <f t="shared" si="7"/>
        <v>0.41553181428363201</v>
      </c>
      <c r="I25">
        <f t="shared" si="8"/>
        <v>6.1702279529104662E-2</v>
      </c>
      <c r="J25">
        <f>I25/I20</f>
        <v>8.4201908451661631E-2</v>
      </c>
    </row>
    <row r="26" spans="1:10">
      <c r="A26">
        <v>21</v>
      </c>
      <c r="B26" t="s">
        <v>5</v>
      </c>
      <c r="C26" t="s">
        <v>8</v>
      </c>
      <c r="D26">
        <v>986.28399999999999</v>
      </c>
      <c r="E26">
        <v>6400.5889999999999</v>
      </c>
      <c r="F26">
        <v>9588.1959999999999</v>
      </c>
      <c r="G26">
        <f t="shared" si="6"/>
        <v>0.10286439701482948</v>
      </c>
      <c r="H26">
        <f t="shared" si="7"/>
        <v>0.66754882774611612</v>
      </c>
      <c r="I26">
        <f t="shared" si="8"/>
        <v>0.15409269365678691</v>
      </c>
      <c r="J26">
        <f>I26/I20</f>
        <v>0.21028232641289235</v>
      </c>
    </row>
    <row r="27" spans="1:10">
      <c r="A27">
        <v>22</v>
      </c>
      <c r="B27" t="s">
        <v>6</v>
      </c>
      <c r="C27" t="s">
        <v>8</v>
      </c>
      <c r="D27">
        <v>237.971</v>
      </c>
      <c r="E27">
        <v>7158.7610000000004</v>
      </c>
      <c r="F27">
        <v>10788.267</v>
      </c>
      <c r="G27">
        <f t="shared" si="6"/>
        <v>2.2058315761002208E-2</v>
      </c>
      <c r="H27">
        <f t="shared" si="7"/>
        <v>0.66356913487587954</v>
      </c>
      <c r="I27">
        <f t="shared" si="8"/>
        <v>3.3241925523145692E-2</v>
      </c>
      <c r="J27">
        <f>I27/I20</f>
        <v>4.536353585342949E-2</v>
      </c>
    </row>
    <row r="28" spans="1:10">
      <c r="A28">
        <v>23</v>
      </c>
      <c r="B28" t="s">
        <v>6</v>
      </c>
      <c r="C28" t="s">
        <v>8</v>
      </c>
      <c r="D28">
        <v>131.21299999999999</v>
      </c>
      <c r="E28">
        <v>1251.7190000000001</v>
      </c>
      <c r="F28">
        <v>9881.6810000000005</v>
      </c>
      <c r="G28">
        <f t="shared" si="6"/>
        <v>1.3278408805141553E-2</v>
      </c>
      <c r="H28">
        <f t="shared" si="7"/>
        <v>0.12667065451718185</v>
      </c>
      <c r="I28">
        <f t="shared" si="8"/>
        <v>0.10482624295069419</v>
      </c>
      <c r="J28">
        <f>I28/I20</f>
        <v>0.14305095013714272</v>
      </c>
    </row>
    <row r="29" spans="1:10">
      <c r="A29">
        <v>24</v>
      </c>
      <c r="B29" t="s">
        <v>6</v>
      </c>
      <c r="C29" t="s">
        <v>8</v>
      </c>
      <c r="D29">
        <v>558.74900000000002</v>
      </c>
      <c r="E29">
        <v>5122.8609999999999</v>
      </c>
      <c r="F29">
        <v>5371.2960000000003</v>
      </c>
      <c r="G29">
        <f t="shared" si="6"/>
        <v>0.10402498763799277</v>
      </c>
      <c r="H29">
        <f t="shared" si="7"/>
        <v>0.95374766164441493</v>
      </c>
      <c r="I29">
        <f t="shared" si="8"/>
        <v>0.10906971709753595</v>
      </c>
      <c r="J29">
        <f>I29/I20</f>
        <v>0.14884179975171527</v>
      </c>
    </row>
    <row r="31" spans="1:10">
      <c r="A31" s="28" t="s">
        <v>30</v>
      </c>
    </row>
    <row r="32" spans="1:10">
      <c r="A32" t="s">
        <v>0</v>
      </c>
    </row>
    <row r="33" spans="1:10">
      <c r="A33" t="s">
        <v>27</v>
      </c>
      <c r="B33" t="s">
        <v>1</v>
      </c>
      <c r="C33" t="s">
        <v>2</v>
      </c>
      <c r="D33" t="s">
        <v>31</v>
      </c>
      <c r="E33" t="s">
        <v>20</v>
      </c>
      <c r="F33" t="s">
        <v>21</v>
      </c>
      <c r="G33" t="s">
        <v>32</v>
      </c>
      <c r="H33" t="s">
        <v>26</v>
      </c>
      <c r="I33" t="s">
        <v>33</v>
      </c>
      <c r="J33" t="s">
        <v>24</v>
      </c>
    </row>
    <row r="34" spans="1:10">
      <c r="A34">
        <v>1</v>
      </c>
      <c r="B34" t="s">
        <v>5</v>
      </c>
      <c r="C34" t="s">
        <v>7</v>
      </c>
      <c r="D34">
        <v>6309.1540000000005</v>
      </c>
      <c r="E34">
        <v>13217.368</v>
      </c>
      <c r="F34">
        <v>4795.2049999999999</v>
      </c>
      <c r="G34">
        <f>D34/F34</f>
        <v>1.3157214342243972</v>
      </c>
      <c r="H34">
        <f>E34/F34</f>
        <v>2.7563718339466199</v>
      </c>
      <c r="I34">
        <f>G34/H34</f>
        <v>0.47733815083305542</v>
      </c>
      <c r="J34">
        <v>1</v>
      </c>
    </row>
    <row r="35" spans="1:10">
      <c r="A35">
        <v>2</v>
      </c>
      <c r="B35" t="s">
        <v>5</v>
      </c>
      <c r="C35" t="s">
        <v>7</v>
      </c>
      <c r="D35">
        <v>5291.79</v>
      </c>
      <c r="E35">
        <v>11660.245999999999</v>
      </c>
      <c r="F35">
        <v>5395.326</v>
      </c>
      <c r="G35">
        <f t="shared" ref="G35:G45" si="9">D35/F35</f>
        <v>0.98081005670463661</v>
      </c>
      <c r="H35">
        <f t="shared" ref="H35:H45" si="10">E35/F35</f>
        <v>2.1611754322166998</v>
      </c>
      <c r="I35">
        <f t="shared" ref="I35:I45" si="11">G35/H35</f>
        <v>0.45383176306914974</v>
      </c>
      <c r="J35">
        <f>I35/I34</f>
        <v>0.95075527124139969</v>
      </c>
    </row>
    <row r="36" spans="1:10">
      <c r="A36">
        <v>3</v>
      </c>
      <c r="B36" t="s">
        <v>5</v>
      </c>
      <c r="C36" t="s">
        <v>7</v>
      </c>
      <c r="D36">
        <v>4586.9120000000003</v>
      </c>
      <c r="E36">
        <v>11392.196</v>
      </c>
      <c r="F36">
        <v>8057.1040000000003</v>
      </c>
      <c r="G36">
        <f t="shared" si="9"/>
        <v>0.56930033421437776</v>
      </c>
      <c r="H36">
        <f t="shared" si="10"/>
        <v>1.4139318544231276</v>
      </c>
      <c r="I36">
        <f t="shared" si="11"/>
        <v>0.40263633104627061</v>
      </c>
      <c r="J36">
        <f>I36/I34</f>
        <v>0.8435033536363804</v>
      </c>
    </row>
    <row r="37" spans="1:10">
      <c r="A37">
        <v>4</v>
      </c>
      <c r="B37" t="s">
        <v>6</v>
      </c>
      <c r="C37" t="s">
        <v>7</v>
      </c>
      <c r="D37">
        <v>6795.64</v>
      </c>
      <c r="E37">
        <v>13203.245999999999</v>
      </c>
      <c r="F37">
        <v>10120.589</v>
      </c>
      <c r="G37">
        <f t="shared" si="9"/>
        <v>0.67146684842156923</v>
      </c>
      <c r="H37">
        <f t="shared" si="10"/>
        <v>1.3045926477204044</v>
      </c>
      <c r="I37">
        <f t="shared" si="11"/>
        <v>0.51469464402920317</v>
      </c>
      <c r="J37">
        <f>I37/I34</f>
        <v>1.0782600199270744</v>
      </c>
    </row>
    <row r="38" spans="1:10">
      <c r="A38">
        <v>5</v>
      </c>
      <c r="B38" t="s">
        <v>6</v>
      </c>
      <c r="C38" t="s">
        <v>7</v>
      </c>
      <c r="D38">
        <v>4905.2049999999999</v>
      </c>
      <c r="E38">
        <v>12278.903</v>
      </c>
      <c r="F38">
        <v>65789.22</v>
      </c>
      <c r="G38">
        <f t="shared" si="9"/>
        <v>7.4559403501059898E-2</v>
      </c>
      <c r="H38">
        <f t="shared" si="10"/>
        <v>0.18664004528401462</v>
      </c>
      <c r="I38">
        <f t="shared" si="11"/>
        <v>0.39948234789378168</v>
      </c>
      <c r="J38">
        <f>I38/I34</f>
        <v>0.83689591371777217</v>
      </c>
    </row>
    <row r="39" spans="1:10">
      <c r="A39">
        <v>6</v>
      </c>
      <c r="B39" t="s">
        <v>6</v>
      </c>
      <c r="C39" t="s">
        <v>7</v>
      </c>
      <c r="D39">
        <v>5868.2049999999999</v>
      </c>
      <c r="E39">
        <v>12317.61</v>
      </c>
      <c r="F39">
        <v>11779.004000000001</v>
      </c>
      <c r="G39">
        <f t="shared" si="9"/>
        <v>0.49819195239257918</v>
      </c>
      <c r="H39">
        <f t="shared" si="10"/>
        <v>1.0457259374391927</v>
      </c>
      <c r="I39">
        <f t="shared" si="11"/>
        <v>0.47640776092115267</v>
      </c>
      <c r="J39">
        <f>I39/I34</f>
        <v>0.99805087879466781</v>
      </c>
    </row>
    <row r="40" spans="1:10">
      <c r="A40">
        <v>7</v>
      </c>
      <c r="B40" t="s">
        <v>5</v>
      </c>
      <c r="C40" t="s">
        <v>8</v>
      </c>
      <c r="D40">
        <v>5883.5690000000004</v>
      </c>
      <c r="E40">
        <v>2502.5479999999998</v>
      </c>
      <c r="F40">
        <v>10406.075000000001</v>
      </c>
      <c r="G40">
        <f t="shared" si="9"/>
        <v>0.56539752019853784</v>
      </c>
      <c r="H40">
        <f t="shared" si="10"/>
        <v>0.24048913735486238</v>
      </c>
      <c r="I40">
        <f t="shared" si="11"/>
        <v>2.3510314287678002</v>
      </c>
      <c r="J40">
        <f>I40/I34</f>
        <v>4.9252954633204071</v>
      </c>
    </row>
    <row r="41" spans="1:10">
      <c r="A41">
        <v>8</v>
      </c>
      <c r="B41" t="s">
        <v>5</v>
      </c>
      <c r="C41" t="s">
        <v>8</v>
      </c>
      <c r="D41">
        <v>577.74900000000002</v>
      </c>
      <c r="E41">
        <v>3916.8110000000001</v>
      </c>
      <c r="F41">
        <v>4219.9120000000003</v>
      </c>
      <c r="G41">
        <f t="shared" si="9"/>
        <v>0.1369102009710155</v>
      </c>
      <c r="H41">
        <f t="shared" si="10"/>
        <v>0.92817362068213738</v>
      </c>
      <c r="I41">
        <f t="shared" si="11"/>
        <v>0.14750494726449656</v>
      </c>
      <c r="J41">
        <f>I41/I34</f>
        <v>0.30901562552054435</v>
      </c>
    </row>
    <row r="42" spans="1:10">
      <c r="A42">
        <v>9</v>
      </c>
      <c r="B42" t="s">
        <v>5</v>
      </c>
      <c r="C42" t="s">
        <v>8</v>
      </c>
      <c r="D42">
        <v>3673.7190000000001</v>
      </c>
      <c r="E42">
        <v>4791.9120000000003</v>
      </c>
      <c r="F42">
        <v>9438.7610000000004</v>
      </c>
      <c r="G42">
        <f t="shared" si="9"/>
        <v>0.38921623293565755</v>
      </c>
      <c r="H42">
        <f t="shared" si="10"/>
        <v>0.50768443019163212</v>
      </c>
      <c r="I42">
        <f t="shared" si="11"/>
        <v>0.76664993013227289</v>
      </c>
      <c r="J42">
        <f>I42/I34</f>
        <v>1.6060939792771805</v>
      </c>
    </row>
    <row r="43" spans="1:10">
      <c r="A43">
        <v>10</v>
      </c>
      <c r="B43" t="s">
        <v>6</v>
      </c>
      <c r="C43" t="s">
        <v>8</v>
      </c>
      <c r="D43">
        <v>4192.2550000000001</v>
      </c>
      <c r="E43">
        <v>3015.2049999999999</v>
      </c>
      <c r="F43">
        <v>6985.4679999999998</v>
      </c>
      <c r="G43">
        <f t="shared" si="9"/>
        <v>0.60013946094950266</v>
      </c>
      <c r="H43">
        <f t="shared" si="10"/>
        <v>0.43163965535308441</v>
      </c>
      <c r="I43">
        <f t="shared" si="11"/>
        <v>1.3903714672800027</v>
      </c>
      <c r="J43">
        <f>I43/I34</f>
        <v>2.9127599896499206</v>
      </c>
    </row>
    <row r="44" spans="1:10">
      <c r="A44">
        <v>11</v>
      </c>
      <c r="B44" t="s">
        <v>6</v>
      </c>
      <c r="C44" t="s">
        <v>8</v>
      </c>
      <c r="D44">
        <v>3305.2550000000001</v>
      </c>
      <c r="E44">
        <v>6100.518</v>
      </c>
      <c r="F44">
        <v>3927.6190000000001</v>
      </c>
      <c r="G44">
        <f t="shared" si="9"/>
        <v>0.84154165666272618</v>
      </c>
      <c r="H44">
        <f t="shared" si="10"/>
        <v>1.5532356880848168</v>
      </c>
      <c r="I44">
        <f t="shared" si="11"/>
        <v>0.54179907345572942</v>
      </c>
      <c r="J44">
        <f>I44/I34</f>
        <v>1.1350424693902554</v>
      </c>
    </row>
    <row r="45" spans="1:10">
      <c r="A45">
        <v>12</v>
      </c>
      <c r="B45" t="s">
        <v>6</v>
      </c>
      <c r="C45" t="s">
        <v>8</v>
      </c>
      <c r="D45">
        <v>6499.2049999999999</v>
      </c>
      <c r="E45">
        <v>6494.3469999999998</v>
      </c>
      <c r="F45">
        <v>11434.710999999999</v>
      </c>
      <c r="G45">
        <f t="shared" si="9"/>
        <v>0.56837509929197161</v>
      </c>
      <c r="H45">
        <f t="shared" si="10"/>
        <v>0.56795025252496545</v>
      </c>
      <c r="I45">
        <f t="shared" si="11"/>
        <v>1.0007480351758229</v>
      </c>
      <c r="J45">
        <f>I45/I34</f>
        <v>2.096518020672153</v>
      </c>
    </row>
    <row r="47" spans="1:10">
      <c r="A47" t="s">
        <v>29</v>
      </c>
    </row>
    <row r="48" spans="1:10">
      <c r="A48">
        <v>13</v>
      </c>
      <c r="B48" t="s">
        <v>5</v>
      </c>
      <c r="C48" t="s">
        <v>7</v>
      </c>
      <c r="D48">
        <v>10823.075000000001</v>
      </c>
      <c r="E48">
        <v>12465.316999999999</v>
      </c>
      <c r="F48">
        <v>11909.075000000001</v>
      </c>
      <c r="G48">
        <f>D48/F48</f>
        <v>0.90880903848535677</v>
      </c>
      <c r="H48">
        <f>E48/F48</f>
        <v>1.0467074059068397</v>
      </c>
      <c r="I48">
        <f>G48/H48</f>
        <v>0.86825509531767242</v>
      </c>
      <c r="J48">
        <v>1</v>
      </c>
    </row>
    <row r="49" spans="1:10">
      <c r="A49">
        <v>14</v>
      </c>
      <c r="B49" t="s">
        <v>5</v>
      </c>
      <c r="C49" t="s">
        <v>7</v>
      </c>
      <c r="D49">
        <v>7603.8109999999997</v>
      </c>
      <c r="E49">
        <v>12503.56</v>
      </c>
      <c r="F49">
        <v>5998.4679999999998</v>
      </c>
      <c r="G49">
        <f t="shared" ref="G49:G59" si="12">D49/F49</f>
        <v>1.267625500377763</v>
      </c>
      <c r="H49">
        <f t="shared" ref="H49:H59" si="13">E49/F49</f>
        <v>2.0844588985054182</v>
      </c>
      <c r="I49">
        <f t="shared" ref="I49:I59" si="14">G49/H49</f>
        <v>0.60813168409636931</v>
      </c>
      <c r="J49">
        <f>I49/I48</f>
        <v>0.70040669772731878</v>
      </c>
    </row>
    <row r="50" spans="1:10">
      <c r="A50">
        <v>15</v>
      </c>
      <c r="B50" t="s">
        <v>5</v>
      </c>
      <c r="C50" t="s">
        <v>7</v>
      </c>
      <c r="D50">
        <v>9204.7610000000004</v>
      </c>
      <c r="E50">
        <v>12826.903</v>
      </c>
      <c r="F50">
        <v>6858.64</v>
      </c>
      <c r="G50">
        <f t="shared" si="12"/>
        <v>1.3420679609951827</v>
      </c>
      <c r="H50">
        <f t="shared" si="13"/>
        <v>1.8701816978293073</v>
      </c>
      <c r="I50">
        <f t="shared" si="14"/>
        <v>0.71761367494554218</v>
      </c>
      <c r="J50">
        <f>I50/I48</f>
        <v>0.82650096592060385</v>
      </c>
    </row>
    <row r="51" spans="1:10">
      <c r="A51">
        <v>16</v>
      </c>
      <c r="B51" t="s">
        <v>6</v>
      </c>
      <c r="C51" t="s">
        <v>7</v>
      </c>
      <c r="D51">
        <v>9731.2459999999992</v>
      </c>
      <c r="E51">
        <v>13947.094999999999</v>
      </c>
      <c r="F51">
        <v>14571.439</v>
      </c>
      <c r="G51">
        <f t="shared" si="12"/>
        <v>0.66783012988627954</v>
      </c>
      <c r="H51">
        <f t="shared" si="13"/>
        <v>0.95715289341018406</v>
      </c>
      <c r="I51">
        <f t="shared" si="14"/>
        <v>0.69772565541426368</v>
      </c>
      <c r="J51">
        <f>I51/I48</f>
        <v>0.80359523275700862</v>
      </c>
    </row>
    <row r="52" spans="1:10">
      <c r="A52">
        <v>17</v>
      </c>
      <c r="B52" t="s">
        <v>6</v>
      </c>
      <c r="C52" t="s">
        <v>7</v>
      </c>
      <c r="D52">
        <v>8628.518</v>
      </c>
      <c r="E52">
        <v>11898.125</v>
      </c>
      <c r="F52">
        <v>6108.933</v>
      </c>
      <c r="G52">
        <f t="shared" si="12"/>
        <v>1.41244272936043</v>
      </c>
      <c r="H52">
        <f t="shared" si="13"/>
        <v>1.9476600905591861</v>
      </c>
      <c r="I52">
        <f t="shared" si="14"/>
        <v>0.72519981089457364</v>
      </c>
      <c r="J52">
        <f>I52/I48</f>
        <v>0.83523818611077827</v>
      </c>
    </row>
    <row r="53" spans="1:10">
      <c r="A53">
        <v>18</v>
      </c>
      <c r="B53" t="s">
        <v>6</v>
      </c>
      <c r="C53" t="s">
        <v>7</v>
      </c>
      <c r="D53">
        <v>9630.2250000000004</v>
      </c>
      <c r="E53">
        <v>11308.368</v>
      </c>
      <c r="F53">
        <v>5906.4679999999998</v>
      </c>
      <c r="G53">
        <f t="shared" si="12"/>
        <v>1.6304541055669819</v>
      </c>
      <c r="H53">
        <f t="shared" si="13"/>
        <v>1.9145736504455795</v>
      </c>
      <c r="I53">
        <f t="shared" si="14"/>
        <v>0.85160166347610899</v>
      </c>
      <c r="J53">
        <f>I53/I48</f>
        <v>0.98081965550058725</v>
      </c>
    </row>
    <row r="54" spans="1:10">
      <c r="A54">
        <v>19</v>
      </c>
      <c r="B54" t="s">
        <v>5</v>
      </c>
      <c r="C54" t="s">
        <v>8</v>
      </c>
      <c r="D54">
        <v>10311.316999999999</v>
      </c>
      <c r="E54">
        <v>6482.1040000000003</v>
      </c>
      <c r="F54">
        <v>15033.217000000001</v>
      </c>
      <c r="G54">
        <f t="shared" si="12"/>
        <v>0.6859022257178885</v>
      </c>
      <c r="H54">
        <f t="shared" si="13"/>
        <v>0.43118542092487588</v>
      </c>
      <c r="I54">
        <f t="shared" si="14"/>
        <v>1.5907361251840451</v>
      </c>
      <c r="J54">
        <f>I54/I48</f>
        <v>1.8321068701612804</v>
      </c>
    </row>
    <row r="55" spans="1:10">
      <c r="A55">
        <v>20</v>
      </c>
      <c r="B55" t="s">
        <v>5</v>
      </c>
      <c r="C55" t="s">
        <v>8</v>
      </c>
      <c r="D55">
        <v>7379.74</v>
      </c>
      <c r="E55">
        <v>3042.962</v>
      </c>
      <c r="F55">
        <v>10443.439</v>
      </c>
      <c r="G55">
        <f t="shared" si="12"/>
        <v>0.70663887633182898</v>
      </c>
      <c r="H55">
        <f t="shared" si="13"/>
        <v>0.29137547507099909</v>
      </c>
      <c r="I55">
        <f t="shared" si="14"/>
        <v>2.4251830946295092</v>
      </c>
      <c r="J55">
        <f>I55/I48</f>
        <v>2.7931688598293758</v>
      </c>
    </row>
    <row r="56" spans="1:10">
      <c r="A56">
        <v>21</v>
      </c>
      <c r="B56" t="s">
        <v>5</v>
      </c>
      <c r="C56" t="s">
        <v>8</v>
      </c>
      <c r="D56">
        <v>9293.8819999999996</v>
      </c>
      <c r="E56">
        <v>4928.518</v>
      </c>
      <c r="F56">
        <v>11784.731</v>
      </c>
      <c r="G56">
        <f t="shared" si="12"/>
        <v>0.78863760233474989</v>
      </c>
      <c r="H56">
        <f t="shared" si="13"/>
        <v>0.41821217641709429</v>
      </c>
      <c r="I56">
        <f t="shared" si="14"/>
        <v>1.8857356308732156</v>
      </c>
      <c r="J56">
        <f>I56/I48</f>
        <v>2.1718681998442784</v>
      </c>
    </row>
    <row r="57" spans="1:10">
      <c r="A57">
        <v>22</v>
      </c>
      <c r="B57" t="s">
        <v>6</v>
      </c>
      <c r="C57" t="s">
        <v>8</v>
      </c>
      <c r="D57">
        <v>5492.4470000000001</v>
      </c>
      <c r="E57">
        <v>3797.8609999999999</v>
      </c>
      <c r="F57">
        <v>10206.731</v>
      </c>
      <c r="G57">
        <f t="shared" si="12"/>
        <v>0.53812008957618263</v>
      </c>
      <c r="H57">
        <f t="shared" si="13"/>
        <v>0.37209376831818142</v>
      </c>
      <c r="I57">
        <f t="shared" si="14"/>
        <v>1.4461948449403492</v>
      </c>
      <c r="J57">
        <f>I57/I48</f>
        <v>1.6656335825028743</v>
      </c>
    </row>
    <row r="58" spans="1:10">
      <c r="A58">
        <v>23</v>
      </c>
      <c r="B58" t="s">
        <v>6</v>
      </c>
      <c r="C58" t="s">
        <v>8</v>
      </c>
      <c r="D58">
        <v>7225.5690000000004</v>
      </c>
      <c r="E58">
        <v>1337.134</v>
      </c>
      <c r="F58">
        <v>9099.66</v>
      </c>
      <c r="G58">
        <f t="shared" si="12"/>
        <v>0.7940482391649798</v>
      </c>
      <c r="H58">
        <f t="shared" si="13"/>
        <v>0.14694329238674853</v>
      </c>
      <c r="I58">
        <f t="shared" si="14"/>
        <v>5.4037732942248118</v>
      </c>
      <c r="J58">
        <f>I58/I48</f>
        <v>6.2237161905139278</v>
      </c>
    </row>
    <row r="59" spans="1:10">
      <c r="A59">
        <v>24</v>
      </c>
      <c r="B59" t="s">
        <v>6</v>
      </c>
      <c r="C59" t="s">
        <v>8</v>
      </c>
      <c r="D59">
        <v>7279.933</v>
      </c>
      <c r="E59">
        <v>3993.9830000000002</v>
      </c>
      <c r="F59">
        <v>4289.74</v>
      </c>
      <c r="G59">
        <f t="shared" si="12"/>
        <v>1.6970569311893029</v>
      </c>
      <c r="H59">
        <f t="shared" si="13"/>
        <v>0.93105479586175399</v>
      </c>
      <c r="I59">
        <f t="shared" si="14"/>
        <v>1.8227250842079195</v>
      </c>
      <c r="J59">
        <f>I59/I48</f>
        <v>2.0992967320750715</v>
      </c>
    </row>
    <row r="61" spans="1:10">
      <c r="A61" t="s">
        <v>34</v>
      </c>
    </row>
    <row r="62" spans="1:10">
      <c r="A62" t="s">
        <v>27</v>
      </c>
      <c r="B62" t="s">
        <v>1</v>
      </c>
      <c r="C62" t="s">
        <v>2</v>
      </c>
      <c r="D62" t="s">
        <v>35</v>
      </c>
      <c r="E62" t="s">
        <v>21</v>
      </c>
      <c r="F62" t="s">
        <v>22</v>
      </c>
      <c r="G62" t="s">
        <v>24</v>
      </c>
    </row>
    <row r="63" spans="1:10">
      <c r="A63">
        <v>1</v>
      </c>
      <c r="B63" t="s">
        <v>5</v>
      </c>
      <c r="C63" t="s">
        <v>7</v>
      </c>
      <c r="D63">
        <v>14942.744000000001</v>
      </c>
      <c r="E63">
        <v>11341.418</v>
      </c>
      <c r="F63">
        <f>D63/E63</f>
        <v>1.3175375424836648</v>
      </c>
      <c r="G63">
        <v>1</v>
      </c>
    </row>
    <row r="64" spans="1:10">
      <c r="A64">
        <v>2</v>
      </c>
      <c r="B64" t="s">
        <v>6</v>
      </c>
      <c r="C64" t="s">
        <v>7</v>
      </c>
      <c r="D64">
        <v>14478.835999999999</v>
      </c>
      <c r="E64">
        <v>14678.459000000001</v>
      </c>
      <c r="F64">
        <f t="shared" ref="F64:F67" si="15">D64/E64</f>
        <v>0.98640027539675645</v>
      </c>
      <c r="G64">
        <f>F64/F63</f>
        <v>0.74866957759496711</v>
      </c>
    </row>
    <row r="65" spans="1:7">
      <c r="A65">
        <v>3</v>
      </c>
      <c r="B65" t="s">
        <v>5</v>
      </c>
      <c r="C65" t="s">
        <v>8</v>
      </c>
      <c r="D65">
        <v>9225.8649999999998</v>
      </c>
      <c r="E65">
        <v>14068.338</v>
      </c>
      <c r="F65">
        <f t="shared" si="15"/>
        <v>0.65578926238479629</v>
      </c>
      <c r="G65">
        <f>F65/F63</f>
        <v>0.497738577641272</v>
      </c>
    </row>
    <row r="66" spans="1:7">
      <c r="A66">
        <v>4</v>
      </c>
      <c r="B66" t="s">
        <v>6</v>
      </c>
      <c r="C66" t="s">
        <v>8</v>
      </c>
      <c r="D66">
        <v>7486.8029999999999</v>
      </c>
      <c r="E66">
        <v>5283.7610000000004</v>
      </c>
      <c r="F66">
        <f t="shared" si="15"/>
        <v>1.4169458081090343</v>
      </c>
      <c r="G66">
        <f>F66/F63</f>
        <v>1.0754500440556531</v>
      </c>
    </row>
    <row r="67" spans="1:7">
      <c r="A67">
        <v>5</v>
      </c>
      <c r="B67" t="s">
        <v>6</v>
      </c>
      <c r="C67" t="s">
        <v>8</v>
      </c>
      <c r="D67">
        <v>8557.43</v>
      </c>
      <c r="E67">
        <v>14254.045</v>
      </c>
      <c r="F67">
        <f t="shared" si="15"/>
        <v>0.60035098808794274</v>
      </c>
      <c r="G67">
        <f>F67/F63</f>
        <v>0.45566139007791201</v>
      </c>
    </row>
    <row r="69" spans="1:7">
      <c r="A69" t="s">
        <v>29</v>
      </c>
    </row>
    <row r="70" spans="1:7">
      <c r="A70">
        <v>6</v>
      </c>
      <c r="B70" t="s">
        <v>5</v>
      </c>
      <c r="C70" t="s">
        <v>7</v>
      </c>
      <c r="D70">
        <v>13885.635</v>
      </c>
      <c r="E70">
        <v>14783.894</v>
      </c>
      <c r="F70">
        <f>D70/E70</f>
        <v>0.93924070343036825</v>
      </c>
      <c r="G70">
        <f>F70/F72</f>
        <v>0.44214977689010543</v>
      </c>
    </row>
    <row r="71" spans="1:7">
      <c r="A71">
        <v>7</v>
      </c>
      <c r="B71" t="s">
        <v>5</v>
      </c>
      <c r="C71" t="s">
        <v>7</v>
      </c>
      <c r="D71">
        <v>22302.362000000001</v>
      </c>
      <c r="E71">
        <v>10842.146000000001</v>
      </c>
      <c r="F71">
        <f t="shared" ref="F71:F81" si="16">D71/E71</f>
        <v>2.0570062421221778</v>
      </c>
      <c r="G71">
        <f>F71/F72</f>
        <v>0.96834054113510037</v>
      </c>
    </row>
    <row r="72" spans="1:7">
      <c r="A72">
        <v>8</v>
      </c>
      <c r="B72" t="s">
        <v>5</v>
      </c>
      <c r="C72" t="s">
        <v>7</v>
      </c>
      <c r="D72">
        <v>20936.491999999998</v>
      </c>
      <c r="E72">
        <v>9855.9030000000002</v>
      </c>
      <c r="F72">
        <f t="shared" si="16"/>
        <v>2.1242591368847683</v>
      </c>
      <c r="G72">
        <v>1</v>
      </c>
    </row>
    <row r="73" spans="1:7">
      <c r="A73">
        <v>9</v>
      </c>
      <c r="B73" t="s">
        <v>6</v>
      </c>
      <c r="C73" t="s">
        <v>7</v>
      </c>
      <c r="D73">
        <v>15468.141</v>
      </c>
      <c r="E73">
        <v>14712.459000000001</v>
      </c>
      <c r="F73">
        <f t="shared" si="16"/>
        <v>1.0513634056686241</v>
      </c>
      <c r="G73">
        <f>F73/F72</f>
        <v>0.49493180347594096</v>
      </c>
    </row>
    <row r="74" spans="1:7">
      <c r="A74">
        <v>10</v>
      </c>
      <c r="B74" t="s">
        <v>6</v>
      </c>
      <c r="C74" t="s">
        <v>7</v>
      </c>
      <c r="D74">
        <v>21238.271000000001</v>
      </c>
      <c r="E74">
        <v>11046.903</v>
      </c>
      <c r="F74">
        <f t="shared" si="16"/>
        <v>1.9225543122810076</v>
      </c>
      <c r="G74">
        <f>F74/F72</f>
        <v>0.90504697797860889</v>
      </c>
    </row>
    <row r="75" spans="1:7">
      <c r="A75">
        <v>11</v>
      </c>
      <c r="B75" t="s">
        <v>6</v>
      </c>
      <c r="C75" t="s">
        <v>7</v>
      </c>
      <c r="D75">
        <v>23062.12</v>
      </c>
      <c r="E75">
        <v>7386.0749999999998</v>
      </c>
      <c r="F75">
        <f t="shared" si="16"/>
        <v>3.1223782590888938</v>
      </c>
      <c r="G75">
        <f>F75/F72</f>
        <v>1.4698669314271469</v>
      </c>
    </row>
    <row r="76" spans="1:7">
      <c r="A76">
        <v>12</v>
      </c>
      <c r="B76" t="s">
        <v>5</v>
      </c>
      <c r="C76" t="s">
        <v>8</v>
      </c>
      <c r="D76">
        <v>8397.0159999999996</v>
      </c>
      <c r="E76">
        <v>8607.2960000000003</v>
      </c>
      <c r="F76">
        <f t="shared" si="16"/>
        <v>0.97556956331001043</v>
      </c>
      <c r="G76">
        <f>F76/F72</f>
        <v>0.45925167338137746</v>
      </c>
    </row>
    <row r="77" spans="1:7">
      <c r="A77">
        <v>13</v>
      </c>
      <c r="B77" t="s">
        <v>5</v>
      </c>
      <c r="C77" t="s">
        <v>8</v>
      </c>
      <c r="D77">
        <v>8121.48</v>
      </c>
      <c r="E77">
        <v>10616.267</v>
      </c>
      <c r="F77">
        <f t="shared" si="16"/>
        <v>0.76500336700273264</v>
      </c>
      <c r="G77">
        <f>F77/F72</f>
        <v>0.36012713972581145</v>
      </c>
    </row>
    <row r="78" spans="1:7">
      <c r="A78">
        <v>14</v>
      </c>
      <c r="B78" t="s">
        <v>5</v>
      </c>
      <c r="C78" t="s">
        <v>8</v>
      </c>
      <c r="D78">
        <v>13866.157999999999</v>
      </c>
      <c r="E78">
        <v>5664.7610000000004</v>
      </c>
      <c r="F78">
        <f t="shared" si="16"/>
        <v>2.4477922369540388</v>
      </c>
      <c r="G78">
        <f>F78/F72</f>
        <v>1.1523039701002453</v>
      </c>
    </row>
    <row r="79" spans="1:7">
      <c r="A79">
        <v>15</v>
      </c>
      <c r="B79" t="s">
        <v>6</v>
      </c>
      <c r="C79" t="s">
        <v>8</v>
      </c>
      <c r="D79">
        <v>8483.8529999999992</v>
      </c>
      <c r="E79">
        <v>2658.326</v>
      </c>
      <c r="F79">
        <f t="shared" si="16"/>
        <v>3.1914268603624985</v>
      </c>
      <c r="G79">
        <f>F79/F72</f>
        <v>1.5023717233683338</v>
      </c>
    </row>
    <row r="80" spans="1:7">
      <c r="A80">
        <v>16</v>
      </c>
      <c r="B80" t="s">
        <v>6</v>
      </c>
      <c r="C80" t="s">
        <v>8</v>
      </c>
      <c r="D80">
        <v>2818.5390000000002</v>
      </c>
      <c r="E80">
        <v>11377.388000000001</v>
      </c>
      <c r="F80">
        <f t="shared" si="16"/>
        <v>0.24773164104098411</v>
      </c>
      <c r="G80">
        <f>F80/F72</f>
        <v>0.11662025444046493</v>
      </c>
    </row>
    <row r="81" spans="1:7">
      <c r="A81">
        <v>17</v>
      </c>
      <c r="B81" t="s">
        <v>6</v>
      </c>
      <c r="C81" t="s">
        <v>8</v>
      </c>
      <c r="D81">
        <v>10399.359</v>
      </c>
      <c r="E81">
        <v>10548.125</v>
      </c>
      <c r="F81">
        <f t="shared" si="16"/>
        <v>0.9858964507910174</v>
      </c>
      <c r="G81">
        <f>F81/F72</f>
        <v>0.4641130800250845</v>
      </c>
    </row>
    <row r="83" spans="1:7">
      <c r="A83" t="s">
        <v>36</v>
      </c>
    </row>
    <row r="84" spans="1:7">
      <c r="A84">
        <v>18</v>
      </c>
      <c r="B84" t="s">
        <v>5</v>
      </c>
      <c r="C84" t="s">
        <v>7</v>
      </c>
      <c r="D84">
        <v>31896.99</v>
      </c>
      <c r="E84">
        <v>14146.48</v>
      </c>
      <c r="F84">
        <f>D84/E84</f>
        <v>2.2547651429896343</v>
      </c>
      <c r="G84">
        <v>1</v>
      </c>
    </row>
    <row r="85" spans="1:7">
      <c r="A85">
        <v>19</v>
      </c>
      <c r="B85" t="s">
        <v>5</v>
      </c>
      <c r="C85" t="s">
        <v>7</v>
      </c>
      <c r="D85">
        <v>33495.771999999997</v>
      </c>
      <c r="E85">
        <v>15118.166999999999</v>
      </c>
      <c r="F85">
        <f t="shared" ref="F85:F91" si="17">D85/E85</f>
        <v>2.2155974332073458</v>
      </c>
      <c r="G85">
        <f>F85/F84</f>
        <v>0.98262891818065123</v>
      </c>
    </row>
    <row r="86" spans="1:7">
      <c r="A86">
        <v>20</v>
      </c>
      <c r="B86" t="s">
        <v>6</v>
      </c>
      <c r="C86" t="s">
        <v>7</v>
      </c>
      <c r="D86">
        <v>31649.111000000001</v>
      </c>
      <c r="E86">
        <v>10972.602000000001</v>
      </c>
      <c r="F86">
        <f t="shared" si="17"/>
        <v>2.8843761033162414</v>
      </c>
      <c r="G86">
        <f>F86/F84</f>
        <v>1.2792357165375523</v>
      </c>
    </row>
    <row r="87" spans="1:7">
      <c r="A87">
        <v>21</v>
      </c>
      <c r="B87" t="s">
        <v>6</v>
      </c>
      <c r="C87" t="s">
        <v>7</v>
      </c>
      <c r="D87">
        <v>29663.324000000001</v>
      </c>
      <c r="E87">
        <v>12808.045</v>
      </c>
      <c r="F87">
        <f t="shared" si="17"/>
        <v>2.3159915506230653</v>
      </c>
      <c r="G87">
        <f>F87/F84</f>
        <v>1.0271542283788588</v>
      </c>
    </row>
    <row r="88" spans="1:7">
      <c r="A88">
        <v>22</v>
      </c>
      <c r="B88" t="s">
        <v>5</v>
      </c>
      <c r="C88" t="s">
        <v>8</v>
      </c>
      <c r="D88">
        <v>36409.103000000003</v>
      </c>
      <c r="E88">
        <v>13581.450999999999</v>
      </c>
      <c r="F88">
        <f t="shared" si="17"/>
        <v>2.6807962566002708</v>
      </c>
      <c r="G88">
        <f>F88/F84</f>
        <v>1.1889470018353017</v>
      </c>
    </row>
    <row r="89" spans="1:7">
      <c r="A89">
        <v>23</v>
      </c>
      <c r="B89" t="s">
        <v>5</v>
      </c>
      <c r="C89" t="s">
        <v>8</v>
      </c>
      <c r="D89">
        <v>2705.4589999999998</v>
      </c>
      <c r="E89">
        <v>8925.9240000000009</v>
      </c>
      <c r="F89">
        <f t="shared" si="17"/>
        <v>0.30310128116708135</v>
      </c>
      <c r="G89">
        <f>F89/F84</f>
        <v>0.13442698549312937</v>
      </c>
    </row>
    <row r="90" spans="1:7">
      <c r="A90">
        <v>24</v>
      </c>
      <c r="B90" t="s">
        <v>6</v>
      </c>
      <c r="C90" t="s">
        <v>8</v>
      </c>
      <c r="D90">
        <v>17087.228999999999</v>
      </c>
      <c r="E90">
        <v>14084.843999999999</v>
      </c>
      <c r="F90">
        <f t="shared" si="17"/>
        <v>1.2131642352588357</v>
      </c>
      <c r="G90">
        <f>F90/F84</f>
        <v>0.53804461144466653</v>
      </c>
    </row>
    <row r="91" spans="1:7">
      <c r="A91">
        <v>25</v>
      </c>
      <c r="B91" t="s">
        <v>6</v>
      </c>
      <c r="C91" t="s">
        <v>8</v>
      </c>
      <c r="D91">
        <v>4215.4089999999997</v>
      </c>
      <c r="E91">
        <v>13054.43</v>
      </c>
      <c r="F91">
        <f t="shared" si="17"/>
        <v>0.32291023047348677</v>
      </c>
      <c r="G91">
        <f>F91/F84</f>
        <v>0.14321235693990469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42" workbookViewId="0">
      <selection activeCell="A49" sqref="A49:G51"/>
    </sheetView>
  </sheetViews>
  <sheetFormatPr baseColWidth="10" defaultRowHeight="15" x14ac:dyDescent="0"/>
  <cols>
    <col min="4" max="4" width="14" customWidth="1"/>
    <col min="5" max="5" width="17.33203125" customWidth="1"/>
    <col min="6" max="6" width="20.66406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37</v>
      </c>
    </row>
    <row r="2" spans="1:5">
      <c r="A2">
        <v>1</v>
      </c>
      <c r="B2" t="s">
        <v>5</v>
      </c>
      <c r="C2" t="s">
        <v>7</v>
      </c>
      <c r="D2">
        <v>6966</v>
      </c>
      <c r="E2">
        <v>7767</v>
      </c>
    </row>
    <row r="3" spans="1:5">
      <c r="A3">
        <v>2</v>
      </c>
      <c r="B3" t="s">
        <v>5</v>
      </c>
      <c r="C3" t="s">
        <v>7</v>
      </c>
      <c r="D3">
        <v>7310</v>
      </c>
      <c r="E3">
        <v>7970</v>
      </c>
    </row>
    <row r="4" spans="1:5">
      <c r="A4">
        <v>3</v>
      </c>
      <c r="B4" t="s">
        <v>5</v>
      </c>
      <c r="C4" t="s">
        <v>7</v>
      </c>
      <c r="D4">
        <v>6778</v>
      </c>
      <c r="E4">
        <v>8882</v>
      </c>
    </row>
    <row r="5" spans="1:5">
      <c r="A5">
        <v>4</v>
      </c>
      <c r="B5" t="s">
        <v>5</v>
      </c>
      <c r="C5" t="s">
        <v>7</v>
      </c>
      <c r="D5">
        <v>6929</v>
      </c>
      <c r="E5">
        <v>7426</v>
      </c>
    </row>
    <row r="6" spans="1:5">
      <c r="A6">
        <v>5</v>
      </c>
      <c r="B6" t="s">
        <v>5</v>
      </c>
      <c r="C6" t="s">
        <v>7</v>
      </c>
      <c r="D6">
        <v>7971</v>
      </c>
      <c r="E6">
        <v>8543</v>
      </c>
    </row>
    <row r="7" spans="1:5">
      <c r="A7">
        <v>6</v>
      </c>
      <c r="B7" t="s">
        <v>6</v>
      </c>
      <c r="C7" t="s">
        <v>7</v>
      </c>
      <c r="D7">
        <v>7399</v>
      </c>
      <c r="E7">
        <v>8249</v>
      </c>
    </row>
    <row r="8" spans="1:5">
      <c r="A8">
        <v>7</v>
      </c>
      <c r="B8" t="s">
        <v>6</v>
      </c>
      <c r="C8" t="s">
        <v>7</v>
      </c>
      <c r="D8">
        <v>7005</v>
      </c>
      <c r="E8">
        <v>8585</v>
      </c>
    </row>
    <row r="9" spans="1:5">
      <c r="A9">
        <v>8</v>
      </c>
      <c r="B9" t="s">
        <v>6</v>
      </c>
      <c r="C9" t="s">
        <v>7</v>
      </c>
      <c r="D9">
        <v>8334</v>
      </c>
      <c r="E9">
        <v>8747</v>
      </c>
    </row>
    <row r="10" spans="1:5">
      <c r="A10">
        <v>9</v>
      </c>
      <c r="B10" t="s">
        <v>6</v>
      </c>
      <c r="C10" t="s">
        <v>7</v>
      </c>
      <c r="D10">
        <v>7513</v>
      </c>
      <c r="E10">
        <v>8434</v>
      </c>
    </row>
    <row r="11" spans="1:5">
      <c r="A11">
        <v>10</v>
      </c>
      <c r="B11" t="s">
        <v>6</v>
      </c>
      <c r="C11" t="s">
        <v>7</v>
      </c>
      <c r="D11">
        <v>5950</v>
      </c>
      <c r="E11">
        <v>7036</v>
      </c>
    </row>
    <row r="12" spans="1:5">
      <c r="A12">
        <v>11</v>
      </c>
      <c r="B12" t="s">
        <v>5</v>
      </c>
      <c r="C12" t="s">
        <v>8</v>
      </c>
      <c r="D12">
        <v>4289</v>
      </c>
      <c r="E12">
        <v>5572</v>
      </c>
    </row>
    <row r="13" spans="1:5">
      <c r="A13">
        <v>12</v>
      </c>
      <c r="B13" t="s">
        <v>5</v>
      </c>
      <c r="C13" t="s">
        <v>8</v>
      </c>
      <c r="D13">
        <v>4515</v>
      </c>
      <c r="E13">
        <v>5627</v>
      </c>
    </row>
    <row r="14" spans="1:5">
      <c r="A14">
        <v>13</v>
      </c>
      <c r="B14" t="s">
        <v>5</v>
      </c>
      <c r="C14" t="s">
        <v>8</v>
      </c>
      <c r="D14">
        <v>4121</v>
      </c>
      <c r="E14">
        <v>5090</v>
      </c>
    </row>
    <row r="15" spans="1:5">
      <c r="A15">
        <v>14</v>
      </c>
      <c r="B15" t="s">
        <v>5</v>
      </c>
      <c r="C15" t="s">
        <v>8</v>
      </c>
      <c r="D15">
        <v>6856</v>
      </c>
      <c r="E15">
        <v>5780</v>
      </c>
    </row>
    <row r="16" spans="1:5">
      <c r="A16">
        <v>15</v>
      </c>
      <c r="B16" t="s">
        <v>5</v>
      </c>
      <c r="C16" t="s">
        <v>8</v>
      </c>
      <c r="D16">
        <v>4754</v>
      </c>
      <c r="E16">
        <v>5776</v>
      </c>
    </row>
    <row r="17" spans="1:21">
      <c r="A17">
        <v>16</v>
      </c>
      <c r="B17" t="s">
        <v>5</v>
      </c>
      <c r="C17" t="s">
        <v>8</v>
      </c>
      <c r="D17">
        <v>4487</v>
      </c>
      <c r="E17" t="s">
        <v>38</v>
      </c>
    </row>
    <row r="18" spans="1:21">
      <c r="A18">
        <v>17</v>
      </c>
      <c r="B18" t="s">
        <v>6</v>
      </c>
      <c r="C18" t="s">
        <v>8</v>
      </c>
      <c r="D18">
        <v>7631</v>
      </c>
      <c r="E18">
        <v>8328</v>
      </c>
    </row>
    <row r="19" spans="1:21">
      <c r="A19">
        <v>18</v>
      </c>
      <c r="B19" t="s">
        <v>6</v>
      </c>
      <c r="C19" t="s">
        <v>8</v>
      </c>
      <c r="D19">
        <v>5469</v>
      </c>
      <c r="E19">
        <v>6777</v>
      </c>
    </row>
    <row r="20" spans="1:21">
      <c r="A20">
        <v>19</v>
      </c>
      <c r="B20" t="s">
        <v>6</v>
      </c>
      <c r="C20" t="s">
        <v>8</v>
      </c>
      <c r="D20">
        <v>6510</v>
      </c>
      <c r="E20">
        <v>7832</v>
      </c>
    </row>
    <row r="21" spans="1:21">
      <c r="A21">
        <v>20</v>
      </c>
      <c r="B21" t="s">
        <v>6</v>
      </c>
      <c r="C21" t="s">
        <v>8</v>
      </c>
      <c r="D21">
        <v>6054</v>
      </c>
      <c r="E21">
        <v>7767</v>
      </c>
    </row>
    <row r="22" spans="1:21">
      <c r="A22">
        <v>21</v>
      </c>
      <c r="B22" t="s">
        <v>6</v>
      </c>
      <c r="C22" t="s">
        <v>8</v>
      </c>
      <c r="D22">
        <v>8249</v>
      </c>
      <c r="E22">
        <v>8389</v>
      </c>
    </row>
    <row r="25" spans="1:21">
      <c r="A25" s="1"/>
      <c r="B25" s="1"/>
      <c r="C25" s="1"/>
      <c r="D25" s="19"/>
      <c r="E25" s="31" t="s">
        <v>9</v>
      </c>
      <c r="F25" s="32"/>
      <c r="G25" s="32"/>
      <c r="H25" s="32"/>
      <c r="I25" s="31" t="s">
        <v>10</v>
      </c>
      <c r="J25" s="32"/>
      <c r="K25" s="32"/>
      <c r="L25" s="32"/>
      <c r="M25" s="31" t="s">
        <v>11</v>
      </c>
      <c r="N25" s="33"/>
      <c r="O25" s="33"/>
      <c r="P25" s="34"/>
      <c r="Q25" s="31" t="s">
        <v>12</v>
      </c>
      <c r="R25" s="32"/>
      <c r="S25" s="32"/>
      <c r="T25" s="32"/>
      <c r="U25" s="22"/>
    </row>
    <row r="26" spans="1:21">
      <c r="A26" s="24" t="s">
        <v>0</v>
      </c>
      <c r="B26" s="18" t="s">
        <v>1</v>
      </c>
      <c r="C26" s="18" t="s">
        <v>2</v>
      </c>
      <c r="D26" s="20" t="s">
        <v>13</v>
      </c>
      <c r="E26" s="21" t="s">
        <v>14</v>
      </c>
      <c r="F26" s="18" t="s">
        <v>15</v>
      </c>
      <c r="G26" s="18" t="s">
        <v>16</v>
      </c>
      <c r="H26" s="18" t="s">
        <v>17</v>
      </c>
      <c r="I26" s="21" t="s">
        <v>14</v>
      </c>
      <c r="J26" s="18" t="s">
        <v>15</v>
      </c>
      <c r="K26" s="18" t="s">
        <v>16</v>
      </c>
      <c r="L26" s="18" t="s">
        <v>17</v>
      </c>
      <c r="M26" s="21" t="s">
        <v>14</v>
      </c>
      <c r="N26" s="18" t="s">
        <v>15</v>
      </c>
      <c r="O26" s="18" t="s">
        <v>16</v>
      </c>
      <c r="P26" s="24" t="s">
        <v>17</v>
      </c>
      <c r="Q26" s="21" t="s">
        <v>14</v>
      </c>
      <c r="R26" s="18" t="s">
        <v>15</v>
      </c>
      <c r="S26" s="18" t="s">
        <v>16</v>
      </c>
      <c r="T26" s="18" t="s">
        <v>17</v>
      </c>
      <c r="U26" s="27" t="s">
        <v>18</v>
      </c>
    </row>
    <row r="27" spans="1:21">
      <c r="A27" s="29">
        <v>1</v>
      </c>
      <c r="B27" t="s">
        <v>5</v>
      </c>
      <c r="C27" t="s">
        <v>7</v>
      </c>
      <c r="D27" s="8">
        <f>(0.528167-0.3541)/0.0276</f>
        <v>6.3067753623188416</v>
      </c>
      <c r="E27">
        <v>369.21600000000001</v>
      </c>
      <c r="F27">
        <v>890.154</v>
      </c>
      <c r="G27">
        <v>93.793999999999997</v>
      </c>
      <c r="H27">
        <v>120.541</v>
      </c>
      <c r="I27" s="4">
        <f>E27*0.0005</f>
        <v>0.18460799999999999</v>
      </c>
      <c r="J27" s="5">
        <f t="shared" ref="J27:L31" si="0">F27*0.0005</f>
        <v>0.445077</v>
      </c>
      <c r="K27" s="5">
        <f t="shared" si="0"/>
        <v>4.6897000000000001E-2</v>
      </c>
      <c r="L27" s="29">
        <f>H27*0.0005</f>
        <v>6.0270499999999998E-2</v>
      </c>
      <c r="M27" s="7">
        <f>I27*205.64</f>
        <v>37.962789119999997</v>
      </c>
      <c r="N27" s="7">
        <f>J27*189.6</f>
        <v>84.386599199999992</v>
      </c>
      <c r="O27">
        <f>K27*168.1</f>
        <v>7.8833856999999998</v>
      </c>
      <c r="P27" s="9">
        <f>L27*182.2</f>
        <v>10.981285099999999</v>
      </c>
      <c r="Q27">
        <f>M27/D27</f>
        <v>6.0193659896017033</v>
      </c>
      <c r="R27">
        <f>N27/D27</f>
        <v>13.380308375050983</v>
      </c>
      <c r="S27">
        <f>O27/D27</f>
        <v>1.2499867598108771</v>
      </c>
      <c r="T27">
        <f>P27/D27</f>
        <v>1.741188558198854</v>
      </c>
      <c r="U27">
        <f>R27/T27</f>
        <v>7.6845832187709986</v>
      </c>
    </row>
    <row r="28" spans="1:21">
      <c r="A28" s="9">
        <v>2</v>
      </c>
      <c r="B28" t="s">
        <v>5</v>
      </c>
      <c r="C28" t="s">
        <v>7</v>
      </c>
      <c r="D28" s="8">
        <f>(0.5839-0.3541)/0.0276</f>
        <v>8.3260869565217366</v>
      </c>
      <c r="E28">
        <v>58.473999999999997</v>
      </c>
      <c r="F28">
        <v>2274.8389999999999</v>
      </c>
      <c r="G28">
        <v>150.92699999999999</v>
      </c>
      <c r="H28">
        <v>210.636</v>
      </c>
      <c r="I28" s="4">
        <f t="shared" ref="I28:I31" si="1">E28*0.0005</f>
        <v>2.9236999999999999E-2</v>
      </c>
      <c r="J28" s="5">
        <f t="shared" si="0"/>
        <v>1.1374195</v>
      </c>
      <c r="K28" s="5">
        <f t="shared" si="0"/>
        <v>7.5463500000000003E-2</v>
      </c>
      <c r="L28" s="9">
        <f t="shared" si="0"/>
        <v>0.10531799999999999</v>
      </c>
      <c r="M28" s="7">
        <f t="shared" ref="M28:M31" si="2">I28*205.64</f>
        <v>6.0122966799999995</v>
      </c>
      <c r="N28" s="7">
        <f t="shared" ref="N28:N31" si="3">J28*189.6</f>
        <v>215.6547372</v>
      </c>
      <c r="O28">
        <f t="shared" ref="O28:O47" si="4">K28*168.1</f>
        <v>12.68541435</v>
      </c>
      <c r="P28" s="9">
        <f t="shared" ref="P28:P47" si="5">L28*182.2</f>
        <v>19.188939599999998</v>
      </c>
      <c r="Q28">
        <f t="shared" ref="Q28:Q47" si="6">M28/D28</f>
        <v>0.72210351770235004</v>
      </c>
      <c r="R28">
        <f t="shared" ref="R28:R47" si="7">N28/D28</f>
        <v>25.901091151958234</v>
      </c>
      <c r="S28">
        <f t="shared" ref="S28:S47" si="8">O28/D28</f>
        <v>1.5235745694516976</v>
      </c>
      <c r="T28">
        <f t="shared" ref="T28:T47" si="9">P28/D28</f>
        <v>2.3046768187989559</v>
      </c>
      <c r="U28">
        <f t="shared" ref="U28:U47" si="10">R28/T28</f>
        <v>11.238491636088117</v>
      </c>
    </row>
    <row r="29" spans="1:21">
      <c r="A29" s="9">
        <v>3</v>
      </c>
      <c r="B29" t="s">
        <v>5</v>
      </c>
      <c r="C29" t="s">
        <v>7</v>
      </c>
      <c r="D29" s="8">
        <f>(0.538667-0.3541)/0.0276</f>
        <v>6.6872101449275361</v>
      </c>
      <c r="E29">
        <v>109.614</v>
      </c>
      <c r="F29">
        <v>1870.39</v>
      </c>
      <c r="G29">
        <v>164.089</v>
      </c>
      <c r="H29">
        <v>209.488</v>
      </c>
      <c r="I29" s="4">
        <f t="shared" si="1"/>
        <v>5.4807000000000002E-2</v>
      </c>
      <c r="J29" s="5">
        <f t="shared" si="0"/>
        <v>0.93519500000000011</v>
      </c>
      <c r="K29" s="5">
        <f t="shared" si="0"/>
        <v>8.2044500000000006E-2</v>
      </c>
      <c r="L29" s="9">
        <f t="shared" si="0"/>
        <v>0.104744</v>
      </c>
      <c r="M29" s="7">
        <f t="shared" si="2"/>
        <v>11.27051148</v>
      </c>
      <c r="N29" s="7">
        <f t="shared" si="3"/>
        <v>177.312972</v>
      </c>
      <c r="O29">
        <f t="shared" si="4"/>
        <v>13.791680450000001</v>
      </c>
      <c r="P29" s="9">
        <f t="shared" si="5"/>
        <v>19.084356799999998</v>
      </c>
      <c r="Q29">
        <f t="shared" si="6"/>
        <v>1.6853831771009986</v>
      </c>
      <c r="R29">
        <f t="shared" si="7"/>
        <v>26.515238516094428</v>
      </c>
      <c r="S29">
        <f t="shared" si="8"/>
        <v>2.0623967470891333</v>
      </c>
      <c r="T29">
        <f t="shared" si="9"/>
        <v>2.8538592905557332</v>
      </c>
      <c r="U29">
        <f t="shared" si="10"/>
        <v>9.2910111594643841</v>
      </c>
    </row>
    <row r="30" spans="1:21">
      <c r="A30" s="9">
        <v>4</v>
      </c>
      <c r="B30" t="s">
        <v>5</v>
      </c>
      <c r="C30" t="s">
        <v>7</v>
      </c>
      <c r="D30" s="8">
        <f>(0.5582-0.3541)/0.0276</f>
        <v>7.3949275362318847</v>
      </c>
      <c r="E30">
        <v>136.03899999999999</v>
      </c>
      <c r="F30">
        <v>1686.9190000000001</v>
      </c>
      <c r="G30">
        <v>114.226</v>
      </c>
      <c r="H30">
        <v>159.65799999999999</v>
      </c>
      <c r="I30" s="4">
        <f t="shared" si="1"/>
        <v>6.8019499999999997E-2</v>
      </c>
      <c r="J30" s="5">
        <f t="shared" si="0"/>
        <v>0.84345950000000003</v>
      </c>
      <c r="K30" s="5">
        <f t="shared" si="0"/>
        <v>5.7113000000000004E-2</v>
      </c>
      <c r="L30" s="9">
        <f>H30*0.0005</f>
        <v>7.9828999999999997E-2</v>
      </c>
      <c r="M30" s="7">
        <f t="shared" si="2"/>
        <v>13.987529979999998</v>
      </c>
      <c r="N30" s="7">
        <f t="shared" si="3"/>
        <v>159.9199212</v>
      </c>
      <c r="O30">
        <f t="shared" si="4"/>
        <v>9.6006952999999999</v>
      </c>
      <c r="P30" s="9">
        <f t="shared" si="5"/>
        <v>14.544843799999999</v>
      </c>
      <c r="Q30">
        <f t="shared" si="6"/>
        <v>1.8915033191964719</v>
      </c>
      <c r="R30">
        <f t="shared" si="7"/>
        <v>21.625623836942673</v>
      </c>
      <c r="S30">
        <f t="shared" si="8"/>
        <v>1.298281187065164</v>
      </c>
      <c r="T30">
        <f t="shared" si="9"/>
        <v>1.9668676574228317</v>
      </c>
      <c r="U30">
        <f t="shared" si="10"/>
        <v>10.994956246969116</v>
      </c>
    </row>
    <row r="31" spans="1:21">
      <c r="A31" s="9">
        <v>5</v>
      </c>
      <c r="B31" t="s">
        <v>5</v>
      </c>
      <c r="C31" t="s">
        <v>7</v>
      </c>
      <c r="D31" s="8">
        <f>(0.411267-0.3541)/0.0276</f>
        <v>2.0712681159420279</v>
      </c>
      <c r="E31">
        <v>256.8</v>
      </c>
      <c r="F31">
        <v>1547.04</v>
      </c>
      <c r="G31">
        <v>112.501</v>
      </c>
      <c r="H31">
        <v>145.52699999999999</v>
      </c>
      <c r="I31" s="4">
        <f t="shared" si="1"/>
        <v>0.12840000000000001</v>
      </c>
      <c r="J31" s="5">
        <f t="shared" si="0"/>
        <v>0.77351999999999999</v>
      </c>
      <c r="K31" s="5">
        <f t="shared" si="0"/>
        <v>5.6250500000000002E-2</v>
      </c>
      <c r="L31" s="9">
        <f t="shared" si="0"/>
        <v>7.2763499999999995E-2</v>
      </c>
      <c r="M31" s="7">
        <f t="shared" si="2"/>
        <v>26.404176</v>
      </c>
      <c r="N31" s="7">
        <f t="shared" si="3"/>
        <v>146.659392</v>
      </c>
      <c r="O31">
        <f t="shared" si="4"/>
        <v>9.4557090499999994</v>
      </c>
      <c r="P31" s="9">
        <f t="shared" si="5"/>
        <v>13.257509699999998</v>
      </c>
      <c r="Q31">
        <f t="shared" si="6"/>
        <v>12.747831049381643</v>
      </c>
      <c r="R31">
        <f t="shared" si="7"/>
        <v>70.806570559938464</v>
      </c>
      <c r="S31">
        <f t="shared" si="8"/>
        <v>4.5651786831563683</v>
      </c>
      <c r="T31">
        <f t="shared" si="9"/>
        <v>6.4006729007994148</v>
      </c>
      <c r="U31">
        <f t="shared" si="10"/>
        <v>11.062363544791525</v>
      </c>
    </row>
    <row r="32" spans="1:21">
      <c r="A32" s="9"/>
      <c r="C32" s="9"/>
      <c r="D32" s="8"/>
      <c r="H32" s="9"/>
      <c r="L32" s="9"/>
      <c r="P32" s="9"/>
    </row>
    <row r="33" spans="1:21">
      <c r="A33" s="9">
        <v>6</v>
      </c>
      <c r="B33" t="s">
        <v>6</v>
      </c>
      <c r="C33" t="s">
        <v>7</v>
      </c>
      <c r="D33" s="8">
        <f>(0.440833-0.3541)/0.0276</f>
        <v>3.1424999999999983</v>
      </c>
      <c r="E33">
        <v>160.67699999999999</v>
      </c>
      <c r="F33">
        <v>1400.9110000000001</v>
      </c>
      <c r="G33">
        <v>121.89100000000001</v>
      </c>
      <c r="H33" s="9">
        <v>140.50299999999999</v>
      </c>
      <c r="I33">
        <f>E33*0.0005</f>
        <v>8.0338499999999993E-2</v>
      </c>
      <c r="J33">
        <f t="shared" ref="J33:L37" si="11">F33*0.0005</f>
        <v>0.70045550000000001</v>
      </c>
      <c r="K33">
        <f t="shared" si="11"/>
        <v>6.0945500000000007E-2</v>
      </c>
      <c r="L33" s="9">
        <f t="shared" si="11"/>
        <v>7.0251499999999995E-2</v>
      </c>
      <c r="M33" s="7">
        <f>I33*205.64</f>
        <v>16.520809139999997</v>
      </c>
      <c r="N33" s="7">
        <f>J33*189.6</f>
        <v>132.80636279999999</v>
      </c>
      <c r="O33">
        <f t="shared" si="4"/>
        <v>10.244938550000001</v>
      </c>
      <c r="P33" s="9">
        <f t="shared" si="5"/>
        <v>12.799823299999998</v>
      </c>
      <c r="Q33">
        <f t="shared" si="6"/>
        <v>5.2572185011933197</v>
      </c>
      <c r="R33">
        <f t="shared" si="7"/>
        <v>42.26137241050121</v>
      </c>
      <c r="S33">
        <f t="shared" si="8"/>
        <v>3.2601236435958652</v>
      </c>
      <c r="T33">
        <f t="shared" si="9"/>
        <v>4.0731339061256975</v>
      </c>
      <c r="U33">
        <f t="shared" si="10"/>
        <v>10.375640326222316</v>
      </c>
    </row>
    <row r="34" spans="1:21">
      <c r="A34" s="9">
        <v>7</v>
      </c>
      <c r="B34" t="s">
        <v>6</v>
      </c>
      <c r="C34" t="s">
        <v>7</v>
      </c>
      <c r="D34" s="8">
        <f>(0.564-0.3541)/0.0276</f>
        <v>7.6050724637681135</v>
      </c>
      <c r="E34">
        <v>168.02199999999999</v>
      </c>
      <c r="F34">
        <v>1185.8910000000001</v>
      </c>
      <c r="G34">
        <v>97.9</v>
      </c>
      <c r="H34" s="9">
        <v>140.833</v>
      </c>
      <c r="I34">
        <f t="shared" ref="I34:I37" si="12">E34*0.0005</f>
        <v>8.4011000000000002E-2</v>
      </c>
      <c r="J34">
        <f t="shared" si="11"/>
        <v>0.59294550000000001</v>
      </c>
      <c r="K34">
        <f t="shared" si="11"/>
        <v>4.895E-2</v>
      </c>
      <c r="L34" s="9">
        <f t="shared" si="11"/>
        <v>7.0416500000000007E-2</v>
      </c>
      <c r="M34" s="7">
        <f t="shared" ref="M34:M37" si="13">I34*205.64</f>
        <v>17.276022040000001</v>
      </c>
      <c r="N34" s="7">
        <f t="shared" ref="N34:N37" si="14">J34*189.6</f>
        <v>112.4224668</v>
      </c>
      <c r="O34">
        <f t="shared" si="4"/>
        <v>8.2284950000000006</v>
      </c>
      <c r="P34" s="9">
        <f t="shared" si="5"/>
        <v>12.8298863</v>
      </c>
      <c r="Q34">
        <f t="shared" si="6"/>
        <v>2.27164463222487</v>
      </c>
      <c r="R34">
        <f t="shared" si="7"/>
        <v>14.782563523963796</v>
      </c>
      <c r="S34">
        <f t="shared" si="8"/>
        <v>1.0819745688423064</v>
      </c>
      <c r="T34">
        <f t="shared" si="9"/>
        <v>1.6870169694140071</v>
      </c>
      <c r="U34">
        <f t="shared" si="10"/>
        <v>8.762545837993903</v>
      </c>
    </row>
    <row r="35" spans="1:21">
      <c r="A35" s="9">
        <v>8</v>
      </c>
      <c r="B35" t="s">
        <v>6</v>
      </c>
      <c r="C35" t="s">
        <v>7</v>
      </c>
      <c r="D35" s="8">
        <f>(0.516333-0.3541)/0.0276</f>
        <v>5.8780072463768125</v>
      </c>
      <c r="E35">
        <v>429.24599999999998</v>
      </c>
      <c r="F35">
        <v>1354.0740000000001</v>
      </c>
      <c r="G35">
        <v>164.74100000000001</v>
      </c>
      <c r="H35" s="9">
        <v>199.523</v>
      </c>
      <c r="I35">
        <f t="shared" si="12"/>
        <v>0.21462300000000001</v>
      </c>
      <c r="J35">
        <f t="shared" si="11"/>
        <v>0.677037</v>
      </c>
      <c r="K35">
        <f t="shared" si="11"/>
        <v>8.2370500000000013E-2</v>
      </c>
      <c r="L35" s="9">
        <f t="shared" si="11"/>
        <v>9.9761500000000003E-2</v>
      </c>
      <c r="M35" s="7">
        <f t="shared" si="13"/>
        <v>44.135073720000001</v>
      </c>
      <c r="N35" s="7">
        <f t="shared" si="14"/>
        <v>128.3662152</v>
      </c>
      <c r="O35">
        <f t="shared" si="4"/>
        <v>13.846481050000001</v>
      </c>
      <c r="P35" s="9">
        <f t="shared" si="5"/>
        <v>18.176545300000001</v>
      </c>
      <c r="Q35">
        <f t="shared" si="6"/>
        <v>7.5085095798758568</v>
      </c>
      <c r="R35">
        <f t="shared" si="7"/>
        <v>21.838390090302216</v>
      </c>
      <c r="S35">
        <f t="shared" si="8"/>
        <v>2.3556420517403978</v>
      </c>
      <c r="T35">
        <f t="shared" si="9"/>
        <v>3.0922971915701489</v>
      </c>
      <c r="U35">
        <f t="shared" si="10"/>
        <v>7.0621899311086347</v>
      </c>
    </row>
    <row r="36" spans="1:21">
      <c r="A36" s="9">
        <v>9</v>
      </c>
      <c r="B36" t="s">
        <v>6</v>
      </c>
      <c r="C36" t="s">
        <v>7</v>
      </c>
      <c r="D36" s="8">
        <f>(0.6258-0.3541)/0.0276</f>
        <v>9.8442028985507246</v>
      </c>
      <c r="E36">
        <v>366.26499999999999</v>
      </c>
      <c r="F36">
        <v>1758.69</v>
      </c>
      <c r="G36">
        <v>152.83799999999999</v>
      </c>
      <c r="H36" s="9">
        <v>182.47499999999999</v>
      </c>
      <c r="I36">
        <f t="shared" si="12"/>
        <v>0.1831325</v>
      </c>
      <c r="J36">
        <f t="shared" si="11"/>
        <v>0.87934500000000004</v>
      </c>
      <c r="K36">
        <f t="shared" si="11"/>
        <v>7.6419000000000001E-2</v>
      </c>
      <c r="L36" s="9">
        <f t="shared" si="11"/>
        <v>9.1237499999999999E-2</v>
      </c>
      <c r="M36" s="7">
        <f t="shared" si="13"/>
        <v>37.6593673</v>
      </c>
      <c r="N36" s="7">
        <f t="shared" si="14"/>
        <v>166.72381200000001</v>
      </c>
      <c r="O36">
        <f t="shared" si="4"/>
        <v>12.8460339</v>
      </c>
      <c r="P36" s="9">
        <f t="shared" si="5"/>
        <v>16.623472499999998</v>
      </c>
      <c r="Q36">
        <f t="shared" si="6"/>
        <v>3.8255374953257268</v>
      </c>
      <c r="R36">
        <f t="shared" si="7"/>
        <v>16.936242956201696</v>
      </c>
      <c r="S36">
        <f t="shared" si="8"/>
        <v>1.3049338816341554</v>
      </c>
      <c r="T36">
        <f t="shared" si="9"/>
        <v>1.6886560213470738</v>
      </c>
      <c r="U36">
        <f t="shared" si="10"/>
        <v>10.029421470153125</v>
      </c>
    </row>
    <row r="37" spans="1:21">
      <c r="A37" s="9">
        <v>10</v>
      </c>
      <c r="B37" t="s">
        <v>6</v>
      </c>
      <c r="C37" t="s">
        <v>7</v>
      </c>
      <c r="D37" s="8">
        <f>(0.5164-0.3541)/0.0276</f>
        <v>5.8804347826086936</v>
      </c>
      <c r="E37">
        <v>434.86799999999999</v>
      </c>
      <c r="F37">
        <v>2313.9340000000002</v>
      </c>
      <c r="G37">
        <v>232.28200000000001</v>
      </c>
      <c r="H37" s="9">
        <v>286.53100000000001</v>
      </c>
      <c r="I37">
        <f t="shared" si="12"/>
        <v>0.21743399999999999</v>
      </c>
      <c r="J37">
        <f t="shared" si="11"/>
        <v>1.1569670000000001</v>
      </c>
      <c r="K37">
        <f t="shared" si="11"/>
        <v>0.11614100000000001</v>
      </c>
      <c r="L37" s="9">
        <f t="shared" si="11"/>
        <v>0.14326550000000002</v>
      </c>
      <c r="M37" s="7">
        <f t="shared" si="13"/>
        <v>44.713127759999992</v>
      </c>
      <c r="N37" s="7">
        <f t="shared" si="14"/>
        <v>219.36094320000001</v>
      </c>
      <c r="O37">
        <f t="shared" si="4"/>
        <v>19.523302100000002</v>
      </c>
      <c r="P37" s="9">
        <f t="shared" si="5"/>
        <v>26.102974100000001</v>
      </c>
      <c r="Q37">
        <f t="shared" si="6"/>
        <v>7.603711190240297</v>
      </c>
      <c r="R37">
        <f t="shared" si="7"/>
        <v>37.303524536783748</v>
      </c>
      <c r="S37">
        <f t="shared" si="8"/>
        <v>3.3200439800369703</v>
      </c>
      <c r="T37">
        <f t="shared" si="9"/>
        <v>4.4389530817005562</v>
      </c>
      <c r="U37">
        <f t="shared" si="10"/>
        <v>8.4036762385631754</v>
      </c>
    </row>
    <row r="38" spans="1:21">
      <c r="A38" s="9"/>
      <c r="C38" s="9"/>
      <c r="D38" s="8"/>
      <c r="H38" s="9"/>
      <c r="L38" s="9"/>
      <c r="P38" s="9"/>
    </row>
    <row r="39" spans="1:21">
      <c r="A39" s="9">
        <v>11</v>
      </c>
      <c r="B39" t="s">
        <v>5</v>
      </c>
      <c r="C39" s="9" t="s">
        <v>8</v>
      </c>
      <c r="D39" s="8">
        <f>(0.584467-0.3541)/0.0276</f>
        <v>8.3466304347826057</v>
      </c>
      <c r="E39">
        <v>409.98700000000002</v>
      </c>
      <c r="F39">
        <v>827.04200000000003</v>
      </c>
      <c r="G39">
        <v>85.340999999999994</v>
      </c>
      <c r="H39" s="9">
        <v>150.304</v>
      </c>
      <c r="I39">
        <f>E39*0.0005</f>
        <v>0.20499350000000002</v>
      </c>
      <c r="J39">
        <f t="shared" ref="J39:L43" si="15">F39*0.0005</f>
        <v>0.41352100000000003</v>
      </c>
      <c r="K39">
        <f t="shared" si="15"/>
        <v>4.26705E-2</v>
      </c>
      <c r="L39" s="9">
        <f t="shared" si="15"/>
        <v>7.5151999999999997E-2</v>
      </c>
      <c r="M39" s="7">
        <f>I39*205.64</f>
        <v>42.154863339999999</v>
      </c>
      <c r="N39" s="7">
        <f>J39*189.6</f>
        <v>78.40358160000001</v>
      </c>
      <c r="O39">
        <f t="shared" si="4"/>
        <v>7.1729110499999997</v>
      </c>
      <c r="P39" s="9">
        <f t="shared" si="5"/>
        <v>13.692694399999999</v>
      </c>
      <c r="Q39">
        <f t="shared" si="6"/>
        <v>5.050524720051051</v>
      </c>
      <c r="R39">
        <f t="shared" si="7"/>
        <v>9.3934411272447917</v>
      </c>
      <c r="S39">
        <f t="shared" si="8"/>
        <v>0.85937805753428254</v>
      </c>
      <c r="T39">
        <f t="shared" si="9"/>
        <v>1.640505651590723</v>
      </c>
      <c r="U39">
        <f t="shared" si="10"/>
        <v>5.72594255809872</v>
      </c>
    </row>
    <row r="40" spans="1:21">
      <c r="A40" s="9">
        <v>12</v>
      </c>
      <c r="B40" t="s">
        <v>5</v>
      </c>
      <c r="C40" s="9" t="s">
        <v>8</v>
      </c>
      <c r="D40" s="8">
        <f>(0.587567-0.3541)/0.0276</f>
        <v>8.4589492753623166</v>
      </c>
      <c r="E40">
        <v>406.94299999999998</v>
      </c>
      <c r="F40">
        <v>883.60199999999998</v>
      </c>
      <c r="G40">
        <v>86.557000000000002</v>
      </c>
      <c r="H40" s="9">
        <v>144.47300000000001</v>
      </c>
      <c r="I40">
        <f t="shared" ref="I40:I43" si="16">E40*0.0005</f>
        <v>0.2034715</v>
      </c>
      <c r="J40">
        <f t="shared" si="15"/>
        <v>0.441801</v>
      </c>
      <c r="K40">
        <f t="shared" si="15"/>
        <v>4.3278500000000004E-2</v>
      </c>
      <c r="L40" s="9">
        <f t="shared" si="15"/>
        <v>7.2236500000000009E-2</v>
      </c>
      <c r="M40" s="7">
        <f t="shared" ref="M40:M43" si="17">I40*205.64</f>
        <v>41.841879259999999</v>
      </c>
      <c r="N40" s="7">
        <f t="shared" ref="N40:N43" si="18">J40*189.6</f>
        <v>83.765469600000003</v>
      </c>
      <c r="O40">
        <f t="shared" si="4"/>
        <v>7.2751158500000006</v>
      </c>
      <c r="P40" s="9">
        <f t="shared" si="5"/>
        <v>13.161490300000001</v>
      </c>
      <c r="Q40">
        <f t="shared" si="6"/>
        <v>4.9464629586879525</v>
      </c>
      <c r="R40">
        <f t="shared" si="7"/>
        <v>9.9025856371992642</v>
      </c>
      <c r="S40">
        <f t="shared" si="8"/>
        <v>0.86004958927814235</v>
      </c>
      <c r="T40">
        <f t="shared" si="9"/>
        <v>1.5559249584737891</v>
      </c>
      <c r="U40">
        <f t="shared" si="10"/>
        <v>6.3644365258545221</v>
      </c>
    </row>
    <row r="41" spans="1:21">
      <c r="A41" s="9">
        <v>13</v>
      </c>
      <c r="B41" t="s">
        <v>5</v>
      </c>
      <c r="C41" s="9" t="s">
        <v>8</v>
      </c>
      <c r="D41" s="8">
        <f>(0.4665-0.3541)/0.0276</f>
        <v>4.0724637681159424</v>
      </c>
      <c r="E41">
        <v>403.863</v>
      </c>
      <c r="F41">
        <v>1130.7</v>
      </c>
      <c r="G41">
        <v>139.089</v>
      </c>
      <c r="H41" s="9">
        <v>190.458</v>
      </c>
      <c r="I41">
        <f t="shared" si="16"/>
        <v>0.20193150000000001</v>
      </c>
      <c r="J41">
        <f t="shared" si="15"/>
        <v>0.56535000000000002</v>
      </c>
      <c r="K41">
        <f t="shared" si="15"/>
        <v>6.9544499999999995E-2</v>
      </c>
      <c r="L41" s="9">
        <f t="shared" si="15"/>
        <v>9.5229000000000008E-2</v>
      </c>
      <c r="M41" s="7">
        <f t="shared" si="17"/>
        <v>41.525193659999999</v>
      </c>
      <c r="N41" s="7">
        <f t="shared" si="18"/>
        <v>107.19036</v>
      </c>
      <c r="O41">
        <f t="shared" si="4"/>
        <v>11.690430449999999</v>
      </c>
      <c r="P41" s="9">
        <f t="shared" si="5"/>
        <v>17.350723800000001</v>
      </c>
      <c r="Q41">
        <f t="shared" si="6"/>
        <v>10.196577802633451</v>
      </c>
      <c r="R41">
        <f t="shared" si="7"/>
        <v>26.320764555160139</v>
      </c>
      <c r="S41">
        <f t="shared" si="8"/>
        <v>2.8706039183274017</v>
      </c>
      <c r="T41">
        <f t="shared" si="9"/>
        <v>4.2604980149466192</v>
      </c>
      <c r="U41">
        <f t="shared" si="10"/>
        <v>6.1778610065823294</v>
      </c>
    </row>
    <row r="42" spans="1:21">
      <c r="A42" s="9">
        <v>14</v>
      </c>
      <c r="B42" t="s">
        <v>5</v>
      </c>
      <c r="C42" s="9" t="s">
        <v>8</v>
      </c>
      <c r="D42" s="8">
        <f>(0.363233-0.3541)/0.0276</f>
        <v>0.33090579710144735</v>
      </c>
      <c r="E42">
        <v>304.91699999999997</v>
      </c>
      <c r="F42">
        <v>637.13400000000001</v>
      </c>
      <c r="G42">
        <v>63.386000000000003</v>
      </c>
      <c r="H42" s="9">
        <v>80.661000000000001</v>
      </c>
      <c r="I42">
        <f t="shared" si="16"/>
        <v>0.1524585</v>
      </c>
      <c r="J42">
        <f t="shared" si="15"/>
        <v>0.31856699999999999</v>
      </c>
      <c r="K42">
        <f t="shared" si="15"/>
        <v>3.1692999999999999E-2</v>
      </c>
      <c r="L42" s="9">
        <f t="shared" si="15"/>
        <v>4.0330499999999998E-2</v>
      </c>
      <c r="M42" s="7">
        <f t="shared" si="17"/>
        <v>31.351565939999997</v>
      </c>
      <c r="N42" s="7">
        <f t="shared" si="18"/>
        <v>60.400303199999996</v>
      </c>
      <c r="O42">
        <f t="shared" si="4"/>
        <v>5.3275932999999993</v>
      </c>
      <c r="P42" s="9">
        <f t="shared" si="5"/>
        <v>7.3482170999999994</v>
      </c>
      <c r="Q42">
        <f t="shared" si="6"/>
        <v>94.744686296288734</v>
      </c>
      <c r="R42">
        <f t="shared" si="7"/>
        <v>182.53020566298144</v>
      </c>
      <c r="S42">
        <f t="shared" si="8"/>
        <v>16.100030119347512</v>
      </c>
      <c r="T42">
        <f t="shared" si="9"/>
        <v>22.206371615022572</v>
      </c>
      <c r="U42">
        <f t="shared" si="10"/>
        <v>8.2197221962862255</v>
      </c>
    </row>
    <row r="43" spans="1:21">
      <c r="A43" s="9">
        <v>15</v>
      </c>
      <c r="B43" t="s">
        <v>5</v>
      </c>
      <c r="C43" s="9" t="s">
        <v>8</v>
      </c>
      <c r="D43" s="8">
        <f>(0.457767-0.3541)/0.0276</f>
        <v>3.7560507246376797</v>
      </c>
      <c r="E43">
        <v>391.89299999999997</v>
      </c>
      <c r="F43">
        <v>558.85400000000004</v>
      </c>
      <c r="G43">
        <v>76.41</v>
      </c>
      <c r="H43" s="9">
        <v>141.97900000000001</v>
      </c>
      <c r="I43">
        <f t="shared" si="16"/>
        <v>0.1959465</v>
      </c>
      <c r="J43">
        <f t="shared" si="15"/>
        <v>0.27942700000000004</v>
      </c>
      <c r="K43">
        <f t="shared" si="15"/>
        <v>3.8204999999999996E-2</v>
      </c>
      <c r="L43" s="9">
        <f t="shared" si="15"/>
        <v>7.0989500000000011E-2</v>
      </c>
      <c r="M43" s="7">
        <f t="shared" si="17"/>
        <v>40.29443826</v>
      </c>
      <c r="N43" s="7">
        <f t="shared" si="18"/>
        <v>52.979359200000005</v>
      </c>
      <c r="O43">
        <f t="shared" si="4"/>
        <v>6.4222604999999993</v>
      </c>
      <c r="P43" s="9">
        <f t="shared" si="5"/>
        <v>12.934286900000002</v>
      </c>
      <c r="Q43">
        <f t="shared" si="6"/>
        <v>10.727873826540755</v>
      </c>
      <c r="R43">
        <f t="shared" si="7"/>
        <v>14.105070214436616</v>
      </c>
      <c r="S43">
        <f t="shared" si="8"/>
        <v>1.7098439214021823</v>
      </c>
      <c r="T43">
        <f t="shared" si="9"/>
        <v>3.4435868544474153</v>
      </c>
      <c r="U43">
        <f t="shared" si="10"/>
        <v>4.0960402076746876</v>
      </c>
    </row>
    <row r="44" spans="1:21">
      <c r="A44" s="9"/>
      <c r="C44" s="9"/>
      <c r="D44" s="8"/>
      <c r="H44" s="9"/>
      <c r="L44" s="9"/>
      <c r="P44" s="9"/>
    </row>
    <row r="45" spans="1:21">
      <c r="A45" s="9">
        <v>16</v>
      </c>
      <c r="B45" t="s">
        <v>6</v>
      </c>
      <c r="C45" s="9" t="s">
        <v>8</v>
      </c>
      <c r="D45" s="8">
        <f>(0.494367-0.3541)/0.0276</f>
        <v>5.0821376811594199</v>
      </c>
      <c r="E45">
        <v>326.738</v>
      </c>
      <c r="F45">
        <v>523.07000000000005</v>
      </c>
      <c r="G45">
        <v>52.332999999999998</v>
      </c>
      <c r="H45" s="9">
        <v>69.58</v>
      </c>
      <c r="I45">
        <f>E45*0.0005</f>
        <v>0.16336900000000001</v>
      </c>
      <c r="J45">
        <f t="shared" ref="J45:L47" si="19">F45*0.0005</f>
        <v>0.26153500000000002</v>
      </c>
      <c r="K45">
        <f t="shared" si="19"/>
        <v>2.6166499999999999E-2</v>
      </c>
      <c r="L45" s="9">
        <f t="shared" si="19"/>
        <v>3.4790000000000001E-2</v>
      </c>
      <c r="M45" s="7">
        <f>I45*205.64</f>
        <v>33.595201160000002</v>
      </c>
      <c r="N45" s="7">
        <f>J45*189.6</f>
        <v>49.587036000000005</v>
      </c>
      <c r="O45">
        <f t="shared" si="4"/>
        <v>4.3985886499999998</v>
      </c>
      <c r="P45" s="9">
        <f t="shared" si="5"/>
        <v>6.3387380000000002</v>
      </c>
      <c r="Q45">
        <f t="shared" si="6"/>
        <v>6.6104468764285267</v>
      </c>
      <c r="R45">
        <f t="shared" si="7"/>
        <v>9.7571217292734591</v>
      </c>
      <c r="S45">
        <f t="shared" si="8"/>
        <v>0.8654997022820764</v>
      </c>
      <c r="T45">
        <f t="shared" si="9"/>
        <v>1.2472582203939631</v>
      </c>
      <c r="U45">
        <f>R45/T45</f>
        <v>7.822856221538105</v>
      </c>
    </row>
    <row r="46" spans="1:21">
      <c r="A46" s="9">
        <v>17</v>
      </c>
      <c r="B46" t="s">
        <v>6</v>
      </c>
      <c r="C46" s="9" t="s">
        <v>8</v>
      </c>
      <c r="D46" s="8">
        <f>(0.554433-0.3541)/0.0276</f>
        <v>7.2584420289855052</v>
      </c>
      <c r="E46">
        <v>381.37200000000001</v>
      </c>
      <c r="F46">
        <v>1085.742</v>
      </c>
      <c r="G46">
        <v>102.08</v>
      </c>
      <c r="H46" s="9">
        <v>142.99</v>
      </c>
      <c r="I46">
        <f t="shared" ref="I46:I47" si="20">E46*0.0005</f>
        <v>0.19068600000000002</v>
      </c>
      <c r="J46">
        <f t="shared" si="19"/>
        <v>0.54287099999999999</v>
      </c>
      <c r="K46">
        <f t="shared" si="19"/>
        <v>5.1040000000000002E-2</v>
      </c>
      <c r="L46" s="9">
        <f t="shared" si="19"/>
        <v>7.1495000000000003E-2</v>
      </c>
      <c r="M46" s="7">
        <f t="shared" ref="M46:M47" si="21">I46*205.64</f>
        <v>39.212669040000002</v>
      </c>
      <c r="N46" s="7">
        <f t="shared" ref="N46:N47" si="22">J46*189.6</f>
        <v>102.9283416</v>
      </c>
      <c r="O46">
        <f t="shared" si="4"/>
        <v>8.5798240000000003</v>
      </c>
      <c r="P46" s="9">
        <f t="shared" si="5"/>
        <v>13.026389</v>
      </c>
      <c r="Q46">
        <f t="shared" si="6"/>
        <v>5.4023534090938607</v>
      </c>
      <c r="R46">
        <f t="shared" si="7"/>
        <v>14.180500607288868</v>
      </c>
      <c r="S46">
        <f t="shared" si="8"/>
        <v>1.1820476027414359</v>
      </c>
      <c r="T46">
        <f t="shared" si="9"/>
        <v>1.7946535837830018</v>
      </c>
      <c r="U46">
        <f t="shared" si="10"/>
        <v>7.9015252500136457</v>
      </c>
    </row>
    <row r="47" spans="1:21">
      <c r="A47" s="9">
        <v>18</v>
      </c>
      <c r="B47" t="s">
        <v>6</v>
      </c>
      <c r="C47" s="9" t="s">
        <v>8</v>
      </c>
      <c r="D47" s="8">
        <f>(0.503-0.3541)/0.0276</f>
        <v>5.3949275362318829</v>
      </c>
      <c r="E47">
        <v>168.25</v>
      </c>
      <c r="F47">
        <v>593.78399999999999</v>
      </c>
      <c r="G47">
        <v>55.097999999999999</v>
      </c>
      <c r="H47" s="9">
        <v>96.174000000000007</v>
      </c>
      <c r="I47">
        <f t="shared" si="20"/>
        <v>8.4125000000000005E-2</v>
      </c>
      <c r="J47">
        <f t="shared" si="19"/>
        <v>0.29689199999999999</v>
      </c>
      <c r="K47">
        <f t="shared" si="19"/>
        <v>2.7549000000000001E-2</v>
      </c>
      <c r="L47" s="9">
        <f t="shared" si="19"/>
        <v>4.8087000000000005E-2</v>
      </c>
      <c r="M47" s="7">
        <f t="shared" si="21"/>
        <v>17.299465000000001</v>
      </c>
      <c r="N47" s="7">
        <f t="shared" si="22"/>
        <v>56.290723199999995</v>
      </c>
      <c r="O47">
        <f t="shared" si="4"/>
        <v>4.6309868999999999</v>
      </c>
      <c r="P47" s="9">
        <f t="shared" si="5"/>
        <v>8.7614514000000003</v>
      </c>
      <c r="Q47">
        <f t="shared" si="6"/>
        <v>3.2066167494963072</v>
      </c>
      <c r="R47">
        <f t="shared" si="7"/>
        <v>10.434009135795838</v>
      </c>
      <c r="S47">
        <f t="shared" si="8"/>
        <v>0.85839649724647427</v>
      </c>
      <c r="T47">
        <f t="shared" si="9"/>
        <v>1.6240165120214913</v>
      </c>
      <c r="U47">
        <f t="shared" si="10"/>
        <v>6.424817148446432</v>
      </c>
    </row>
    <row r="48" spans="1:21">
      <c r="L48" s="5"/>
      <c r="P48" s="5"/>
    </row>
    <row r="49" spans="1:7">
      <c r="A49" t="s">
        <v>34</v>
      </c>
    </row>
    <row r="50" spans="1:7">
      <c r="A50" t="s">
        <v>27</v>
      </c>
    </row>
    <row r="51" spans="1:7">
      <c r="A51" t="s">
        <v>0</v>
      </c>
      <c r="B51" t="s">
        <v>1</v>
      </c>
      <c r="C51" t="s">
        <v>2</v>
      </c>
      <c r="D51" t="s">
        <v>35</v>
      </c>
      <c r="E51" t="s">
        <v>21</v>
      </c>
      <c r="F51" t="s">
        <v>22</v>
      </c>
      <c r="G51" t="s">
        <v>24</v>
      </c>
    </row>
    <row r="52" spans="1:7">
      <c r="A52">
        <v>1</v>
      </c>
      <c r="B52" t="s">
        <v>5</v>
      </c>
      <c r="C52" t="s">
        <v>7</v>
      </c>
      <c r="D52">
        <v>16642.593000000001</v>
      </c>
      <c r="E52">
        <v>15399.673000000001</v>
      </c>
      <c r="F52">
        <f>D52/E52</f>
        <v>1.0807108047034506</v>
      </c>
      <c r="G52">
        <f>F52/F53</f>
        <v>0.71478258293593544</v>
      </c>
    </row>
    <row r="53" spans="1:7">
      <c r="A53">
        <v>2</v>
      </c>
      <c r="B53" t="s">
        <v>5</v>
      </c>
      <c r="C53" t="s">
        <v>7</v>
      </c>
      <c r="D53">
        <v>20872.370999999999</v>
      </c>
      <c r="E53">
        <v>13804.995000000001</v>
      </c>
      <c r="F53">
        <f t="shared" ref="F53:F63" si="23">D53/E53</f>
        <v>1.5119433944018088</v>
      </c>
      <c r="G53">
        <v>1</v>
      </c>
    </row>
    <row r="54" spans="1:7">
      <c r="A54">
        <v>3</v>
      </c>
      <c r="B54" t="s">
        <v>5</v>
      </c>
      <c r="C54" t="s">
        <v>7</v>
      </c>
      <c r="D54">
        <v>25140.491999999998</v>
      </c>
      <c r="E54">
        <v>19078.621999999999</v>
      </c>
      <c r="F54">
        <f t="shared" si="23"/>
        <v>1.3177310185190523</v>
      </c>
      <c r="G54">
        <f>F54/F53</f>
        <v>0.87154785251759015</v>
      </c>
    </row>
    <row r="55" spans="1:7">
      <c r="A55">
        <v>4</v>
      </c>
      <c r="B55" t="s">
        <v>6</v>
      </c>
      <c r="C55" t="s">
        <v>7</v>
      </c>
      <c r="D55">
        <v>28197.977999999999</v>
      </c>
      <c r="E55">
        <v>15491.38</v>
      </c>
      <c r="F55">
        <f t="shared" si="23"/>
        <v>1.8202366735565199</v>
      </c>
      <c r="G55">
        <f>F55/F53</f>
        <v>1.2039053051167206</v>
      </c>
    </row>
    <row r="56" spans="1:7">
      <c r="A56">
        <v>5</v>
      </c>
      <c r="B56" t="s">
        <v>6</v>
      </c>
      <c r="C56" t="s">
        <v>7</v>
      </c>
      <c r="D56">
        <v>18637.228999999999</v>
      </c>
      <c r="E56">
        <v>14134.966</v>
      </c>
      <c r="F56">
        <f t="shared" si="23"/>
        <v>1.3185195493218731</v>
      </c>
      <c r="G56">
        <f>F56/F53</f>
        <v>0.87206938712380655</v>
      </c>
    </row>
    <row r="57" spans="1:7">
      <c r="A57">
        <v>6</v>
      </c>
      <c r="B57" t="s">
        <v>6</v>
      </c>
      <c r="C57" t="s">
        <v>7</v>
      </c>
      <c r="D57">
        <v>17385.472000000002</v>
      </c>
      <c r="E57">
        <v>17978.915000000001</v>
      </c>
      <c r="F57">
        <f t="shared" si="23"/>
        <v>0.96699227956748224</v>
      </c>
      <c r="G57">
        <f>F57/F53</f>
        <v>0.63956910235390585</v>
      </c>
    </row>
    <row r="58" spans="1:7">
      <c r="A58">
        <v>7</v>
      </c>
      <c r="B58" t="s">
        <v>5</v>
      </c>
      <c r="C58" t="s">
        <v>8</v>
      </c>
      <c r="D58">
        <v>7572.5810000000001</v>
      </c>
      <c r="E58">
        <v>16079.329</v>
      </c>
      <c r="F58">
        <f t="shared" si="23"/>
        <v>0.47095130648797595</v>
      </c>
      <c r="G58">
        <f>F58/F53</f>
        <v>0.31148739313372575</v>
      </c>
    </row>
    <row r="59" spans="1:7">
      <c r="A59">
        <v>8</v>
      </c>
      <c r="B59" t="s">
        <v>5</v>
      </c>
      <c r="C59" t="s">
        <v>8</v>
      </c>
      <c r="D59">
        <v>5657.6310000000003</v>
      </c>
      <c r="E59">
        <v>15612.43</v>
      </c>
      <c r="F59">
        <f t="shared" si="23"/>
        <v>0.36237991139111592</v>
      </c>
      <c r="G59">
        <f>F59/F53</f>
        <v>0.23967822653472376</v>
      </c>
    </row>
    <row r="60" spans="1:7">
      <c r="A60">
        <v>9</v>
      </c>
      <c r="B60" t="s">
        <v>5</v>
      </c>
      <c r="C60" t="s">
        <v>8</v>
      </c>
      <c r="D60">
        <v>1911.376</v>
      </c>
      <c r="E60">
        <v>12174.187</v>
      </c>
      <c r="F60">
        <f t="shared" si="23"/>
        <v>0.1570023526006295</v>
      </c>
      <c r="G60">
        <f>F60/F53</f>
        <v>0.10384142235876928</v>
      </c>
    </row>
    <row r="61" spans="1:7">
      <c r="A61">
        <v>10</v>
      </c>
      <c r="B61" t="s">
        <v>6</v>
      </c>
      <c r="C61" t="s">
        <v>8</v>
      </c>
      <c r="D61">
        <v>10242.966</v>
      </c>
      <c r="E61">
        <v>15640.966</v>
      </c>
      <c r="F61">
        <f t="shared" si="23"/>
        <v>0.65488065123343409</v>
      </c>
      <c r="G61">
        <f>F61/F53</f>
        <v>0.433138339476349</v>
      </c>
    </row>
    <row r="62" spans="1:7">
      <c r="A62">
        <v>11</v>
      </c>
      <c r="B62" t="s">
        <v>6</v>
      </c>
      <c r="C62" t="s">
        <v>8</v>
      </c>
      <c r="D62">
        <v>11616.329</v>
      </c>
      <c r="E62">
        <v>17942.672999999999</v>
      </c>
      <c r="F62">
        <f t="shared" si="23"/>
        <v>0.64741351525494562</v>
      </c>
      <c r="G62">
        <f>F62/F53</f>
        <v>0.42819957258458796</v>
      </c>
    </row>
    <row r="63" spans="1:7">
      <c r="A63">
        <v>12</v>
      </c>
      <c r="B63" t="s">
        <v>6</v>
      </c>
      <c r="C63" t="s">
        <v>8</v>
      </c>
      <c r="D63">
        <v>5203.8530000000001</v>
      </c>
      <c r="E63">
        <v>15287.157999999999</v>
      </c>
      <c r="F63">
        <f t="shared" si="23"/>
        <v>0.34040683036048952</v>
      </c>
      <c r="G63">
        <f>F63/F53</f>
        <v>0.22514522145531077</v>
      </c>
    </row>
    <row r="65" spans="1:7">
      <c r="A65" t="s">
        <v>29</v>
      </c>
    </row>
    <row r="66" spans="1:7">
      <c r="A66">
        <v>13</v>
      </c>
      <c r="B66" t="s">
        <v>5</v>
      </c>
      <c r="C66" t="s">
        <v>7</v>
      </c>
      <c r="D66">
        <v>19224.349999999999</v>
      </c>
      <c r="E66">
        <v>11070.995000000001</v>
      </c>
      <c r="F66">
        <f>D66/E66</f>
        <v>1.7364609052754516</v>
      </c>
      <c r="G66">
        <f>F66/F67</f>
        <v>0.89774962560627902</v>
      </c>
    </row>
    <row r="67" spans="1:7">
      <c r="A67">
        <v>14</v>
      </c>
      <c r="B67" t="s">
        <v>5</v>
      </c>
      <c r="C67" t="s">
        <v>7</v>
      </c>
      <c r="D67">
        <v>27660.856</v>
      </c>
      <c r="E67">
        <v>14300.652</v>
      </c>
      <c r="F67">
        <f t="shared" ref="F67:F77" si="24">D67/E67</f>
        <v>1.9342374040008805</v>
      </c>
      <c r="G67">
        <v>1</v>
      </c>
    </row>
    <row r="68" spans="1:7">
      <c r="A68">
        <v>15</v>
      </c>
      <c r="B68" t="s">
        <v>5</v>
      </c>
      <c r="C68" t="s">
        <v>7</v>
      </c>
      <c r="D68">
        <v>11057.945</v>
      </c>
      <c r="E68">
        <v>18011.016</v>
      </c>
      <c r="F68">
        <f t="shared" si="24"/>
        <v>0.61395453760076613</v>
      </c>
      <c r="G68">
        <f>F68/F67</f>
        <v>0.31741426172962511</v>
      </c>
    </row>
    <row r="69" spans="1:7">
      <c r="A69">
        <v>16</v>
      </c>
      <c r="B69" t="s">
        <v>6</v>
      </c>
      <c r="C69" t="s">
        <v>7</v>
      </c>
      <c r="D69">
        <v>9833.43</v>
      </c>
      <c r="E69">
        <v>9844.7019999999993</v>
      </c>
      <c r="F69">
        <f t="shared" si="24"/>
        <v>0.99885501866892479</v>
      </c>
      <c r="G69">
        <f>F69/F67</f>
        <v>0.51640766361090906</v>
      </c>
    </row>
    <row r="70" spans="1:7">
      <c r="A70">
        <v>17</v>
      </c>
      <c r="B70" t="s">
        <v>6</v>
      </c>
      <c r="C70" t="s">
        <v>7</v>
      </c>
      <c r="D70">
        <v>23967.35</v>
      </c>
      <c r="E70">
        <v>17609.48</v>
      </c>
      <c r="F70">
        <f t="shared" si="24"/>
        <v>1.3610481399791476</v>
      </c>
      <c r="G70">
        <f>F70/F67</f>
        <v>0.70366136915969191</v>
      </c>
    </row>
    <row r="71" spans="1:7">
      <c r="A71">
        <v>18</v>
      </c>
      <c r="B71" t="s">
        <v>6</v>
      </c>
      <c r="C71" t="s">
        <v>7</v>
      </c>
      <c r="D71">
        <v>12972.308999999999</v>
      </c>
      <c r="E71">
        <v>19034.844000000001</v>
      </c>
      <c r="F71">
        <f t="shared" si="24"/>
        <v>0.68150329994824221</v>
      </c>
      <c r="G71">
        <f>F71/F67</f>
        <v>0.35233694609492311</v>
      </c>
    </row>
    <row r="72" spans="1:7">
      <c r="A72">
        <v>19</v>
      </c>
      <c r="B72" t="s">
        <v>5</v>
      </c>
      <c r="C72" t="s">
        <v>8</v>
      </c>
      <c r="D72">
        <v>13168.037</v>
      </c>
      <c r="E72">
        <v>7034.8029999999999</v>
      </c>
      <c r="F72">
        <f t="shared" si="24"/>
        <v>1.8718416137594756</v>
      </c>
      <c r="G72">
        <f>F72/F67</f>
        <v>0.96774140024779676</v>
      </c>
    </row>
    <row r="73" spans="1:7">
      <c r="A73">
        <v>20</v>
      </c>
      <c r="B73" t="s">
        <v>5</v>
      </c>
      <c r="C73" t="s">
        <v>8</v>
      </c>
      <c r="D73">
        <v>10088.359</v>
      </c>
      <c r="E73">
        <v>18755.794000000002</v>
      </c>
      <c r="F73">
        <f t="shared" si="24"/>
        <v>0.53787960136478352</v>
      </c>
      <c r="G73">
        <f>F73/F67</f>
        <v>0.27808354871651458</v>
      </c>
    </row>
    <row r="74" spans="1:7">
      <c r="A74">
        <v>21</v>
      </c>
      <c r="B74" t="s">
        <v>5</v>
      </c>
      <c r="C74" t="s">
        <v>8</v>
      </c>
      <c r="D74">
        <v>9533.1869999999999</v>
      </c>
      <c r="E74">
        <v>18470.136999999999</v>
      </c>
      <c r="F74">
        <f t="shared" si="24"/>
        <v>0.51614056787992424</v>
      </c>
      <c r="G74">
        <f>F74/F67</f>
        <v>0.26684447669779904</v>
      </c>
    </row>
    <row r="75" spans="1:7">
      <c r="A75">
        <v>22</v>
      </c>
      <c r="B75" t="s">
        <v>6</v>
      </c>
      <c r="C75" t="s">
        <v>8</v>
      </c>
      <c r="D75">
        <v>18123.057000000001</v>
      </c>
      <c r="E75">
        <v>12151.652</v>
      </c>
      <c r="F75">
        <f t="shared" si="24"/>
        <v>1.4914068473981974</v>
      </c>
      <c r="G75">
        <f>F75/F67</f>
        <v>0.77105677116639948</v>
      </c>
    </row>
    <row r="76" spans="1:7">
      <c r="A76">
        <v>23</v>
      </c>
      <c r="B76" t="s">
        <v>6</v>
      </c>
      <c r="C76" t="s">
        <v>8</v>
      </c>
      <c r="D76">
        <v>7527.2879999999996</v>
      </c>
      <c r="E76">
        <v>19405.865000000002</v>
      </c>
      <c r="F76">
        <f t="shared" si="24"/>
        <v>0.38788727016291202</v>
      </c>
      <c r="G76">
        <f>F76/F67</f>
        <v>0.20053757070387801</v>
      </c>
    </row>
    <row r="77" spans="1:7">
      <c r="A77">
        <v>24</v>
      </c>
      <c r="B77" t="s">
        <v>6</v>
      </c>
      <c r="C77" t="s">
        <v>8</v>
      </c>
      <c r="D77">
        <v>6566.7520000000004</v>
      </c>
      <c r="E77">
        <v>14938.237999999999</v>
      </c>
      <c r="F77">
        <f t="shared" si="24"/>
        <v>0.43959347815987404</v>
      </c>
      <c r="G77">
        <f>F77/F67</f>
        <v>0.22726966051354155</v>
      </c>
    </row>
    <row r="79" spans="1:7">
      <c r="A79" t="s">
        <v>36</v>
      </c>
    </row>
    <row r="80" spans="1:7">
      <c r="A80">
        <v>25</v>
      </c>
      <c r="B80" t="s">
        <v>5</v>
      </c>
      <c r="C80" t="s">
        <v>7</v>
      </c>
      <c r="D80">
        <v>7084.9949999999999</v>
      </c>
      <c r="E80">
        <v>9438.6020000000008</v>
      </c>
      <c r="F80">
        <f>D80/E80</f>
        <v>0.75064029609469696</v>
      </c>
      <c r="G80">
        <f>F80/F81</f>
        <v>0.3514538694887458</v>
      </c>
    </row>
    <row r="81" spans="1:7">
      <c r="A81">
        <v>26</v>
      </c>
      <c r="B81" t="s">
        <v>5</v>
      </c>
      <c r="C81" t="s">
        <v>7</v>
      </c>
      <c r="D81">
        <v>19144.956999999999</v>
      </c>
      <c r="E81">
        <v>8963.7729999999992</v>
      </c>
      <c r="F81">
        <f t="shared" ref="F81:F91" si="25">D81/E81</f>
        <v>2.1358145727251237</v>
      </c>
      <c r="G81">
        <v>1</v>
      </c>
    </row>
    <row r="82" spans="1:7">
      <c r="A82">
        <v>27</v>
      </c>
      <c r="B82" t="s">
        <v>5</v>
      </c>
      <c r="C82" t="s">
        <v>7</v>
      </c>
      <c r="D82">
        <v>17883.007000000001</v>
      </c>
      <c r="E82">
        <v>16771.451000000001</v>
      </c>
      <c r="F82">
        <f t="shared" si="25"/>
        <v>1.0662766745703756</v>
      </c>
      <c r="G82">
        <f>F82/F81</f>
        <v>0.49923653868973011</v>
      </c>
    </row>
    <row r="83" spans="1:7">
      <c r="A83">
        <v>28</v>
      </c>
      <c r="B83" t="s">
        <v>6</v>
      </c>
      <c r="C83" t="s">
        <v>7</v>
      </c>
      <c r="D83">
        <v>19044.785</v>
      </c>
      <c r="E83">
        <v>11131.016</v>
      </c>
      <c r="F83">
        <f t="shared" si="25"/>
        <v>1.7109655578610254</v>
      </c>
      <c r="G83">
        <f>F83/F81</f>
        <v>0.80108338041629434</v>
      </c>
    </row>
    <row r="84" spans="1:7">
      <c r="A84">
        <v>29</v>
      </c>
      <c r="B84" t="s">
        <v>6</v>
      </c>
      <c r="C84" t="s">
        <v>7</v>
      </c>
      <c r="D84">
        <v>25841.22</v>
      </c>
      <c r="E84">
        <v>9448.6020000000008</v>
      </c>
      <c r="F84">
        <f t="shared" si="25"/>
        <v>2.7349252302086593</v>
      </c>
      <c r="G84">
        <f>F84/F81</f>
        <v>1.2805068684961354</v>
      </c>
    </row>
    <row r="85" spans="1:7">
      <c r="A85">
        <v>30</v>
      </c>
      <c r="B85" t="s">
        <v>6</v>
      </c>
      <c r="C85" t="s">
        <v>7</v>
      </c>
      <c r="D85">
        <v>12204.329</v>
      </c>
      <c r="E85">
        <v>14615.643</v>
      </c>
      <c r="F85">
        <f t="shared" si="25"/>
        <v>0.83501827459797695</v>
      </c>
      <c r="G85">
        <f>F85/F81</f>
        <v>0.3909600979698169</v>
      </c>
    </row>
    <row r="86" spans="1:7">
      <c r="A86">
        <v>31</v>
      </c>
      <c r="B86" t="s">
        <v>5</v>
      </c>
      <c r="C86" t="s">
        <v>8</v>
      </c>
      <c r="D86">
        <v>5156.9030000000002</v>
      </c>
      <c r="E86">
        <v>11176.016</v>
      </c>
      <c r="F86">
        <f t="shared" si="25"/>
        <v>0.46142587841678112</v>
      </c>
      <c r="G86">
        <f>F86/F81</f>
        <v>0.21604210604670596</v>
      </c>
    </row>
    <row r="87" spans="1:7">
      <c r="A87">
        <v>32</v>
      </c>
      <c r="B87" t="s">
        <v>5</v>
      </c>
      <c r="C87" t="s">
        <v>8</v>
      </c>
      <c r="D87">
        <v>12777.522000000001</v>
      </c>
      <c r="E87">
        <v>10562.48</v>
      </c>
      <c r="F87">
        <f t="shared" si="25"/>
        <v>1.209708515424408</v>
      </c>
      <c r="G87">
        <f>F87/F81</f>
        <v>0.56639210672718632</v>
      </c>
    </row>
    <row r="88" spans="1:7">
      <c r="A88">
        <v>33</v>
      </c>
      <c r="B88" t="s">
        <v>5</v>
      </c>
      <c r="C88" t="s">
        <v>8</v>
      </c>
      <c r="D88">
        <v>7846.8940000000002</v>
      </c>
      <c r="E88">
        <v>12709.621999999999</v>
      </c>
      <c r="F88">
        <f t="shared" si="25"/>
        <v>0.61739790530355665</v>
      </c>
      <c r="G88">
        <f>F88/F81</f>
        <v>0.2890690573928465</v>
      </c>
    </row>
    <row r="89" spans="1:7">
      <c r="A89">
        <v>34</v>
      </c>
      <c r="B89" t="s">
        <v>6</v>
      </c>
      <c r="C89" t="s">
        <v>8</v>
      </c>
      <c r="D89">
        <v>4327.5389999999998</v>
      </c>
      <c r="E89">
        <v>7629.3379999999997</v>
      </c>
      <c r="F89">
        <f t="shared" si="25"/>
        <v>0.56722339474276795</v>
      </c>
      <c r="G89">
        <f>F89/F81</f>
        <v>0.26557707864079116</v>
      </c>
    </row>
    <row r="90" spans="1:7">
      <c r="A90">
        <v>35</v>
      </c>
      <c r="B90" t="s">
        <v>6</v>
      </c>
      <c r="C90" t="s">
        <v>8</v>
      </c>
      <c r="D90">
        <v>7854.7730000000001</v>
      </c>
      <c r="E90">
        <v>10573.823</v>
      </c>
      <c r="F90">
        <f t="shared" si="25"/>
        <v>0.74285081185868151</v>
      </c>
      <c r="G90">
        <f>F90/F81</f>
        <v>0.34780679060114522</v>
      </c>
    </row>
    <row r="91" spans="1:7">
      <c r="A91">
        <v>36</v>
      </c>
      <c r="B91" t="s">
        <v>6</v>
      </c>
      <c r="C91" t="s">
        <v>8</v>
      </c>
      <c r="D91">
        <v>8840.8940000000002</v>
      </c>
      <c r="E91">
        <v>12462.087</v>
      </c>
      <c r="F91">
        <f t="shared" si="25"/>
        <v>0.70942322903057897</v>
      </c>
      <c r="G91">
        <f>F91/F81</f>
        <v>0.3321558145028542</v>
      </c>
    </row>
    <row r="93" spans="1:7">
      <c r="A93" t="s">
        <v>39</v>
      </c>
    </row>
    <row r="94" spans="1:7">
      <c r="A94">
        <v>37</v>
      </c>
      <c r="B94" t="s">
        <v>5</v>
      </c>
      <c r="C94" t="s">
        <v>7</v>
      </c>
      <c r="D94">
        <v>20470.007000000001</v>
      </c>
      <c r="E94">
        <v>14608.43</v>
      </c>
      <c r="F94">
        <f>D94/E94</f>
        <v>1.4012461982567601</v>
      </c>
      <c r="G94">
        <f>F94/F96</f>
        <v>0.78292191153646085</v>
      </c>
    </row>
    <row r="95" spans="1:7">
      <c r="A95">
        <v>38</v>
      </c>
      <c r="B95" t="s">
        <v>5</v>
      </c>
      <c r="C95" t="s">
        <v>7</v>
      </c>
      <c r="D95">
        <v>19540.027999999998</v>
      </c>
      <c r="E95">
        <v>13789.602000000001</v>
      </c>
      <c r="F95">
        <f t="shared" ref="F95:F103" si="26">D95/E95</f>
        <v>1.417011745516658</v>
      </c>
      <c r="G95">
        <f>F95/F96</f>
        <v>0.79173063652175846</v>
      </c>
    </row>
    <row r="96" spans="1:7">
      <c r="A96">
        <v>39</v>
      </c>
      <c r="B96" t="s">
        <v>5</v>
      </c>
      <c r="C96" t="s">
        <v>7</v>
      </c>
      <c r="D96">
        <v>26523.512999999999</v>
      </c>
      <c r="E96">
        <v>14819.550999999999</v>
      </c>
      <c r="F96">
        <f t="shared" si="26"/>
        <v>1.7897649530677413</v>
      </c>
      <c r="G96">
        <v>1</v>
      </c>
    </row>
    <row r="97" spans="1:7">
      <c r="A97">
        <v>40</v>
      </c>
      <c r="B97" t="s">
        <v>5</v>
      </c>
      <c r="C97" t="s">
        <v>7</v>
      </c>
      <c r="D97">
        <v>21738.856</v>
      </c>
      <c r="E97">
        <v>16837.38</v>
      </c>
      <c r="F97">
        <f t="shared" si="26"/>
        <v>1.2911068111547046</v>
      </c>
      <c r="G97">
        <f>F97/F96</f>
        <v>0.72138344699491785</v>
      </c>
    </row>
    <row r="98" spans="1:7">
      <c r="A98">
        <v>41</v>
      </c>
      <c r="B98" t="s">
        <v>6</v>
      </c>
      <c r="C98" t="s">
        <v>7</v>
      </c>
      <c r="D98">
        <v>15491.108</v>
      </c>
      <c r="E98">
        <v>15206.894</v>
      </c>
      <c r="F98">
        <f t="shared" si="26"/>
        <v>1.0186898126599686</v>
      </c>
      <c r="G98">
        <f>F98/F96</f>
        <v>0.56917519304078801</v>
      </c>
    </row>
    <row r="99" spans="1:7">
      <c r="A99">
        <v>42</v>
      </c>
      <c r="B99" t="s">
        <v>5</v>
      </c>
      <c r="C99" t="s">
        <v>8</v>
      </c>
      <c r="D99">
        <v>14581.472</v>
      </c>
      <c r="E99">
        <v>17177.309000000001</v>
      </c>
      <c r="F99">
        <f t="shared" si="26"/>
        <v>0.84887987984613877</v>
      </c>
      <c r="G99">
        <f>F99/F96</f>
        <v>0.47429685020433476</v>
      </c>
    </row>
    <row r="100" spans="1:7">
      <c r="A100">
        <v>43</v>
      </c>
      <c r="B100" t="s">
        <v>5</v>
      </c>
      <c r="C100" t="s">
        <v>8</v>
      </c>
      <c r="D100">
        <v>13874.614</v>
      </c>
      <c r="E100">
        <v>14759.137000000001</v>
      </c>
      <c r="F100">
        <f t="shared" si="26"/>
        <v>0.94006946341103814</v>
      </c>
      <c r="G100">
        <f>F100/F96</f>
        <v>0.52524744201729667</v>
      </c>
    </row>
    <row r="101" spans="1:7">
      <c r="A101">
        <v>44</v>
      </c>
      <c r="B101" t="s">
        <v>6</v>
      </c>
      <c r="C101" t="s">
        <v>8</v>
      </c>
      <c r="D101">
        <v>14316.906999999999</v>
      </c>
      <c r="E101">
        <v>18353.915000000001</v>
      </c>
      <c r="F101">
        <f t="shared" si="26"/>
        <v>0.78004649144337868</v>
      </c>
      <c r="G101">
        <f>F101/F96</f>
        <v>0.43583739312044428</v>
      </c>
    </row>
    <row r="102" spans="1:7">
      <c r="A102">
        <v>45</v>
      </c>
      <c r="B102" t="s">
        <v>6</v>
      </c>
      <c r="C102" t="s">
        <v>8</v>
      </c>
      <c r="D102">
        <v>12410.329</v>
      </c>
      <c r="E102">
        <v>14021.772999999999</v>
      </c>
      <c r="F102">
        <f t="shared" si="26"/>
        <v>0.88507558922826668</v>
      </c>
      <c r="G102">
        <f>F102/F96</f>
        <v>0.4945205724981962</v>
      </c>
    </row>
    <row r="103" spans="1:7">
      <c r="A103">
        <v>46</v>
      </c>
      <c r="B103" t="s">
        <v>6</v>
      </c>
      <c r="C103" t="s">
        <v>8</v>
      </c>
      <c r="D103">
        <v>7621.8230000000003</v>
      </c>
      <c r="E103">
        <v>12415.066000000001</v>
      </c>
      <c r="F103">
        <f t="shared" si="26"/>
        <v>0.61391723571989065</v>
      </c>
      <c r="G103">
        <f>F103/F96</f>
        <v>0.34301556451175763</v>
      </c>
    </row>
  </sheetData>
  <mergeCells count="4">
    <mergeCell ref="E25:H25"/>
    <mergeCell ref="I25:L25"/>
    <mergeCell ref="M25:P25"/>
    <mergeCell ref="Q25:T25"/>
  </mergeCells>
  <phoneticPr fontId="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L30" sqref="L30"/>
    </sheetView>
  </sheetViews>
  <sheetFormatPr baseColWidth="10" defaultRowHeight="15" x14ac:dyDescent="0"/>
  <cols>
    <col min="2" max="2" width="12.6640625" customWidth="1"/>
    <col min="3" max="3" width="14.6640625" customWidth="1"/>
    <col min="4" max="4" width="17.1640625" customWidth="1"/>
    <col min="5" max="5" width="21.33203125" customWidth="1"/>
    <col min="6" max="6" width="11.5" customWidth="1"/>
  </cols>
  <sheetData>
    <row r="1" spans="1:5">
      <c r="A1" t="s">
        <v>0</v>
      </c>
      <c r="B1" t="s">
        <v>1</v>
      </c>
      <c r="C1" t="s">
        <v>2</v>
      </c>
      <c r="D1" t="s">
        <v>40</v>
      </c>
      <c r="E1" t="s">
        <v>41</v>
      </c>
    </row>
    <row r="2" spans="1:5">
      <c r="A2">
        <v>1</v>
      </c>
      <c r="B2" t="s">
        <v>5</v>
      </c>
      <c r="C2" t="s">
        <v>7</v>
      </c>
      <c r="D2">
        <v>3022.72</v>
      </c>
      <c r="E2">
        <v>4245.83</v>
      </c>
    </row>
    <row r="3" spans="1:5">
      <c r="A3">
        <v>2</v>
      </c>
      <c r="B3" t="s">
        <v>5</v>
      </c>
      <c r="C3" t="s">
        <v>7</v>
      </c>
      <c r="D3">
        <v>1700.6</v>
      </c>
      <c r="E3">
        <v>2990.79</v>
      </c>
    </row>
    <row r="4" spans="1:5">
      <c r="A4">
        <v>3</v>
      </c>
      <c r="B4" t="s">
        <v>5</v>
      </c>
      <c r="C4" t="s">
        <v>7</v>
      </c>
      <c r="D4">
        <v>3018.49</v>
      </c>
      <c r="E4">
        <v>4455.43</v>
      </c>
    </row>
    <row r="5" spans="1:5">
      <c r="A5">
        <v>4</v>
      </c>
      <c r="B5" t="s">
        <v>5</v>
      </c>
      <c r="C5" t="s">
        <v>7</v>
      </c>
      <c r="D5" t="s">
        <v>38</v>
      </c>
      <c r="E5">
        <v>3757.64</v>
      </c>
    </row>
    <row r="6" spans="1:5">
      <c r="A6">
        <v>5</v>
      </c>
      <c r="B6" t="s">
        <v>6</v>
      </c>
      <c r="C6" t="s">
        <v>7</v>
      </c>
      <c r="D6">
        <v>3118.09</v>
      </c>
      <c r="E6">
        <v>4462.21</v>
      </c>
    </row>
    <row r="7" spans="1:5">
      <c r="A7">
        <v>6</v>
      </c>
      <c r="B7" t="s">
        <v>6</v>
      </c>
      <c r="C7" t="s">
        <v>7</v>
      </c>
      <c r="D7">
        <v>2181.98</v>
      </c>
      <c r="E7">
        <v>2441.9899999999998</v>
      </c>
    </row>
    <row r="8" spans="1:5">
      <c r="A8">
        <v>7</v>
      </c>
      <c r="B8" t="s">
        <v>6</v>
      </c>
      <c r="C8" t="s">
        <v>7</v>
      </c>
      <c r="D8">
        <v>1486.58</v>
      </c>
      <c r="E8">
        <v>3030.95</v>
      </c>
    </row>
    <row r="9" spans="1:5">
      <c r="A9">
        <v>8</v>
      </c>
      <c r="B9" t="s">
        <v>5</v>
      </c>
      <c r="C9" t="s">
        <v>8</v>
      </c>
      <c r="D9">
        <v>5862.48</v>
      </c>
      <c r="E9">
        <v>11043.67</v>
      </c>
    </row>
    <row r="10" spans="1:5">
      <c r="A10">
        <v>9</v>
      </c>
      <c r="B10" t="s">
        <v>5</v>
      </c>
      <c r="C10" t="s">
        <v>8</v>
      </c>
      <c r="D10">
        <v>6177.18</v>
      </c>
      <c r="E10">
        <v>10357.719999999999</v>
      </c>
    </row>
    <row r="11" spans="1:5">
      <c r="A11">
        <v>10</v>
      </c>
      <c r="B11" t="s">
        <v>5</v>
      </c>
      <c r="C11" t="s">
        <v>8</v>
      </c>
      <c r="D11">
        <v>4306.16</v>
      </c>
      <c r="E11">
        <v>9115.0499999999993</v>
      </c>
    </row>
    <row r="12" spans="1:5">
      <c r="A12">
        <v>11</v>
      </c>
      <c r="B12" t="s">
        <v>5</v>
      </c>
      <c r="C12" t="s">
        <v>8</v>
      </c>
      <c r="D12">
        <v>6059.02</v>
      </c>
      <c r="E12">
        <v>12839.5</v>
      </c>
    </row>
    <row r="13" spans="1:5">
      <c r="A13">
        <v>12</v>
      </c>
      <c r="B13" t="s">
        <v>6</v>
      </c>
      <c r="C13" t="s">
        <v>8</v>
      </c>
      <c r="D13">
        <v>5021.22</v>
      </c>
      <c r="E13">
        <v>9882.2099999999991</v>
      </c>
    </row>
    <row r="14" spans="1:5">
      <c r="A14">
        <v>13</v>
      </c>
      <c r="B14" t="s">
        <v>6</v>
      </c>
      <c r="C14" t="s">
        <v>8</v>
      </c>
      <c r="D14">
        <v>4241.18</v>
      </c>
      <c r="E14">
        <v>8610.51</v>
      </c>
    </row>
    <row r="15" spans="1:5">
      <c r="A15">
        <v>14</v>
      </c>
      <c r="B15" t="s">
        <v>6</v>
      </c>
      <c r="C15" t="s">
        <v>8</v>
      </c>
      <c r="D15">
        <v>3503.92</v>
      </c>
      <c r="E15">
        <v>5505.32</v>
      </c>
    </row>
    <row r="16" spans="1:5">
      <c r="A16">
        <v>15</v>
      </c>
      <c r="B16" t="s">
        <v>6</v>
      </c>
      <c r="C16" t="s">
        <v>8</v>
      </c>
      <c r="D16">
        <v>2241.39</v>
      </c>
      <c r="E16">
        <v>4721.03</v>
      </c>
    </row>
    <row r="18" spans="1:6">
      <c r="A18" t="s">
        <v>0</v>
      </c>
      <c r="B18" t="s">
        <v>2</v>
      </c>
      <c r="C18" t="s">
        <v>40</v>
      </c>
      <c r="D18" t="s">
        <v>41</v>
      </c>
      <c r="E18" t="s">
        <v>3</v>
      </c>
      <c r="F18" t="s">
        <v>37</v>
      </c>
    </row>
    <row r="19" spans="1:6">
      <c r="A19">
        <v>1</v>
      </c>
      <c r="B19" t="s">
        <v>5</v>
      </c>
      <c r="C19" s="30">
        <v>1489.92</v>
      </c>
      <c r="D19" s="30">
        <v>3651.71</v>
      </c>
      <c r="E19" s="30">
        <v>7348</v>
      </c>
      <c r="F19" s="30">
        <v>8550</v>
      </c>
    </row>
    <row r="20" spans="1:6">
      <c r="A20">
        <v>2</v>
      </c>
      <c r="B20" t="s">
        <v>5</v>
      </c>
      <c r="C20" s="30">
        <v>1200.58</v>
      </c>
      <c r="D20" s="30">
        <v>3068.35</v>
      </c>
      <c r="E20" s="30">
        <v>6239</v>
      </c>
      <c r="F20" s="30">
        <v>7739</v>
      </c>
    </row>
    <row r="21" spans="1:6">
      <c r="A21">
        <v>3</v>
      </c>
      <c r="B21" t="s">
        <v>5</v>
      </c>
      <c r="C21" s="30">
        <v>1890.86</v>
      </c>
      <c r="D21" s="30">
        <v>2369.69</v>
      </c>
      <c r="E21" s="30">
        <v>7455</v>
      </c>
      <c r="F21" s="30">
        <v>8165</v>
      </c>
    </row>
    <row r="22" spans="1:6">
      <c r="A22">
        <v>4</v>
      </c>
      <c r="B22" t="s">
        <v>5</v>
      </c>
      <c r="C22" s="30">
        <v>1699.26</v>
      </c>
      <c r="D22" s="30">
        <v>3076</v>
      </c>
      <c r="E22" s="30">
        <v>7436</v>
      </c>
      <c r="F22" s="30">
        <v>8351</v>
      </c>
    </row>
    <row r="23" spans="1:6">
      <c r="A23">
        <v>5</v>
      </c>
      <c r="B23" t="s">
        <v>5</v>
      </c>
      <c r="C23" s="22" t="s">
        <v>38</v>
      </c>
      <c r="D23" s="30">
        <v>3801.31</v>
      </c>
      <c r="E23" s="30">
        <v>6398</v>
      </c>
      <c r="F23" s="30">
        <v>7666</v>
      </c>
    </row>
    <row r="24" spans="1:6">
      <c r="A24">
        <v>6</v>
      </c>
      <c r="B24" t="s">
        <v>42</v>
      </c>
      <c r="C24" s="30">
        <v>4514.18</v>
      </c>
      <c r="D24" s="30">
        <v>4137.8500000000004</v>
      </c>
      <c r="E24" s="30">
        <v>4950</v>
      </c>
      <c r="F24" s="30">
        <v>5635</v>
      </c>
    </row>
    <row r="25" spans="1:6">
      <c r="A25">
        <v>7</v>
      </c>
      <c r="B25" t="s">
        <v>42</v>
      </c>
      <c r="C25" s="30">
        <v>2444.56</v>
      </c>
      <c r="D25" s="30">
        <v>5268.56</v>
      </c>
      <c r="E25" s="30">
        <v>4048</v>
      </c>
      <c r="F25" s="30">
        <v>5084</v>
      </c>
    </row>
    <row r="26" spans="1:6">
      <c r="A26">
        <v>8</v>
      </c>
      <c r="B26" t="s">
        <v>42</v>
      </c>
      <c r="C26" s="30">
        <v>3572</v>
      </c>
      <c r="D26" s="30">
        <v>5185.9799999999996</v>
      </c>
      <c r="E26" s="30">
        <v>5271</v>
      </c>
      <c r="F26" s="30">
        <v>6650</v>
      </c>
    </row>
    <row r="27" spans="1:6">
      <c r="A27">
        <v>9</v>
      </c>
      <c r="B27" t="s">
        <v>42</v>
      </c>
      <c r="C27" s="30">
        <v>3788.01</v>
      </c>
      <c r="D27" s="30">
        <v>6504.29</v>
      </c>
      <c r="E27" s="30">
        <v>5612</v>
      </c>
      <c r="F27" s="30">
        <v>7219</v>
      </c>
    </row>
    <row r="28" spans="1:6">
      <c r="A28">
        <v>10</v>
      </c>
      <c r="B28" t="s">
        <v>42</v>
      </c>
      <c r="C28" s="30">
        <v>3351.72</v>
      </c>
      <c r="D28" s="30">
        <v>6668.52</v>
      </c>
      <c r="E28" s="30">
        <v>4825</v>
      </c>
      <c r="F28" s="30">
        <v>5748</v>
      </c>
    </row>
    <row r="29" spans="1:6">
      <c r="A29">
        <v>11</v>
      </c>
      <c r="B29" t="s">
        <v>43</v>
      </c>
      <c r="C29" s="30">
        <v>2014.53</v>
      </c>
      <c r="D29" s="30">
        <v>3282.27</v>
      </c>
      <c r="E29" s="30">
        <v>7014</v>
      </c>
      <c r="F29" s="30">
        <v>7632</v>
      </c>
    </row>
    <row r="30" spans="1:6">
      <c r="A30">
        <v>12</v>
      </c>
      <c r="B30" t="s">
        <v>43</v>
      </c>
      <c r="C30" s="30">
        <v>2412.08</v>
      </c>
      <c r="D30" s="30">
        <v>3764.22</v>
      </c>
      <c r="E30" s="30">
        <v>7107</v>
      </c>
      <c r="F30" s="30">
        <v>7996</v>
      </c>
    </row>
    <row r="31" spans="1:6">
      <c r="A31">
        <v>13</v>
      </c>
      <c r="B31" t="s">
        <v>43</v>
      </c>
      <c r="C31" s="30">
        <v>2346.86</v>
      </c>
      <c r="D31" s="30">
        <v>4101.66</v>
      </c>
      <c r="E31" s="30">
        <v>5492</v>
      </c>
      <c r="F31" s="30">
        <v>6329</v>
      </c>
    </row>
    <row r="32" spans="1:6">
      <c r="A32">
        <v>14</v>
      </c>
      <c r="B32" t="s">
        <v>43</v>
      </c>
      <c r="C32" s="30">
        <v>2586.9</v>
      </c>
      <c r="D32" s="30">
        <v>2619.44</v>
      </c>
      <c r="E32" s="30">
        <v>6790</v>
      </c>
      <c r="F32" s="30">
        <v>7850</v>
      </c>
    </row>
    <row r="33" spans="1:6">
      <c r="A33">
        <v>15</v>
      </c>
      <c r="B33" t="s">
        <v>43</v>
      </c>
      <c r="C33" s="22" t="s">
        <v>38</v>
      </c>
      <c r="D33" s="30">
        <v>5595.2</v>
      </c>
      <c r="E33" s="30">
        <v>6310</v>
      </c>
      <c r="F33" s="30">
        <v>7476</v>
      </c>
    </row>
    <row r="36" spans="1:6">
      <c r="A36" t="s">
        <v>34</v>
      </c>
    </row>
    <row r="37" spans="1:6">
      <c r="A37" t="s">
        <v>27</v>
      </c>
    </row>
    <row r="38" spans="1:6">
      <c r="A38" t="s">
        <v>0</v>
      </c>
      <c r="B38" t="s">
        <v>2</v>
      </c>
      <c r="C38" t="s">
        <v>35</v>
      </c>
      <c r="D38" t="s">
        <v>21</v>
      </c>
      <c r="E38" t="s">
        <v>22</v>
      </c>
      <c r="F38" t="s">
        <v>24</v>
      </c>
    </row>
    <row r="39" spans="1:6">
      <c r="A39">
        <v>1</v>
      </c>
      <c r="B39" t="s">
        <v>5</v>
      </c>
      <c r="C39">
        <v>31862.856</v>
      </c>
      <c r="D39">
        <v>16966.392</v>
      </c>
      <c r="E39">
        <f>C39/D39</f>
        <v>1.8779983393051392</v>
      </c>
      <c r="F39">
        <f>E39/E40</f>
        <v>0.75548824800067971</v>
      </c>
    </row>
    <row r="40" spans="1:6">
      <c r="A40">
        <v>2</v>
      </c>
      <c r="B40" t="s">
        <v>5</v>
      </c>
      <c r="C40">
        <v>37926.534</v>
      </c>
      <c r="D40">
        <v>15257.228999999999</v>
      </c>
      <c r="E40">
        <f t="shared" ref="E40:E44" si="0">C40/D40</f>
        <v>2.4858074818173077</v>
      </c>
      <c r="F40">
        <v>1</v>
      </c>
    </row>
    <row r="41" spans="1:6">
      <c r="A41">
        <v>3</v>
      </c>
      <c r="B41" t="s">
        <v>42</v>
      </c>
      <c r="C41">
        <v>34845.392</v>
      </c>
      <c r="D41">
        <v>31395.182000000001</v>
      </c>
      <c r="E41">
        <f t="shared" si="0"/>
        <v>1.1098961617741219</v>
      </c>
      <c r="F41">
        <f>E41/E40</f>
        <v>0.4464932099096855</v>
      </c>
    </row>
    <row r="42" spans="1:6">
      <c r="A42">
        <v>4</v>
      </c>
      <c r="B42" t="s">
        <v>42</v>
      </c>
      <c r="C42">
        <v>34771.927000000003</v>
      </c>
      <c r="D42">
        <v>18917.877</v>
      </c>
      <c r="E42">
        <f t="shared" si="0"/>
        <v>1.83804593929858</v>
      </c>
      <c r="F42">
        <f>E42/E40</f>
        <v>0.73941604599034894</v>
      </c>
    </row>
    <row r="43" spans="1:6">
      <c r="A43">
        <v>5</v>
      </c>
      <c r="B43" t="s">
        <v>43</v>
      </c>
      <c r="C43">
        <v>37950.805999999997</v>
      </c>
      <c r="D43">
        <v>26333.583999999999</v>
      </c>
      <c r="E43">
        <f t="shared" si="0"/>
        <v>1.4411561297543092</v>
      </c>
      <c r="F43">
        <f>E43/E40</f>
        <v>0.57975371797526265</v>
      </c>
    </row>
    <row r="44" spans="1:6">
      <c r="A44">
        <v>6</v>
      </c>
      <c r="B44" t="s">
        <v>43</v>
      </c>
      <c r="C44">
        <v>27242.491999999998</v>
      </c>
      <c r="D44">
        <v>19346.25</v>
      </c>
      <c r="E44">
        <f t="shared" si="0"/>
        <v>1.4081536215028752</v>
      </c>
      <c r="F44">
        <f>E44/E40</f>
        <v>0.56647734460651455</v>
      </c>
    </row>
    <row r="46" spans="1:6">
      <c r="A46" t="s">
        <v>29</v>
      </c>
    </row>
    <row r="47" spans="1:6">
      <c r="A47">
        <v>7</v>
      </c>
      <c r="B47" t="s">
        <v>5</v>
      </c>
      <c r="C47">
        <v>13205.957</v>
      </c>
      <c r="D47">
        <v>9725.4590000000007</v>
      </c>
      <c r="E47">
        <f>C47/D47</f>
        <v>1.3578749342318959</v>
      </c>
      <c r="F47">
        <f>E47/E49</f>
        <v>0.60688919869970526</v>
      </c>
    </row>
    <row r="48" spans="1:6">
      <c r="A48">
        <v>8</v>
      </c>
      <c r="B48" t="s">
        <v>5</v>
      </c>
      <c r="C48">
        <v>29887.141</v>
      </c>
      <c r="D48">
        <v>21232.38</v>
      </c>
      <c r="E48">
        <f t="shared" ref="E48:E55" si="1">C48/D48</f>
        <v>1.407620860214446</v>
      </c>
      <c r="F48">
        <f>E48/E49</f>
        <v>0.62912266394531147</v>
      </c>
    </row>
    <row r="49" spans="1:6">
      <c r="A49">
        <v>9</v>
      </c>
      <c r="B49" t="s">
        <v>5</v>
      </c>
      <c r="C49">
        <v>29789.241000000002</v>
      </c>
      <c r="D49">
        <v>13314.016</v>
      </c>
      <c r="E49">
        <f t="shared" si="1"/>
        <v>2.237434670350404</v>
      </c>
      <c r="F49">
        <v>1</v>
      </c>
    </row>
    <row r="50" spans="1:6">
      <c r="A50">
        <v>10</v>
      </c>
      <c r="B50" t="s">
        <v>42</v>
      </c>
      <c r="C50">
        <v>26151.241000000002</v>
      </c>
      <c r="D50">
        <v>16984.915000000001</v>
      </c>
      <c r="E50">
        <f t="shared" si="1"/>
        <v>1.539674528839267</v>
      </c>
      <c r="F50">
        <f>E50/E49</f>
        <v>0.68814278657715577</v>
      </c>
    </row>
    <row r="51" spans="1:6">
      <c r="A51">
        <v>11</v>
      </c>
      <c r="B51" t="s">
        <v>42</v>
      </c>
      <c r="C51">
        <v>32760.383000000002</v>
      </c>
      <c r="D51">
        <v>20268.915000000001</v>
      </c>
      <c r="E51">
        <f t="shared" si="1"/>
        <v>1.6162869596127865</v>
      </c>
      <c r="F51">
        <f>E51/E49</f>
        <v>0.72238397886256955</v>
      </c>
    </row>
    <row r="52" spans="1:6">
      <c r="A52">
        <v>12</v>
      </c>
      <c r="B52" t="s">
        <v>42</v>
      </c>
      <c r="C52">
        <v>29596.463</v>
      </c>
      <c r="D52">
        <v>14485.237999999999</v>
      </c>
      <c r="E52">
        <f t="shared" si="1"/>
        <v>2.0432155136146193</v>
      </c>
      <c r="F52">
        <f>E52/E49</f>
        <v>0.91319560776030695</v>
      </c>
    </row>
    <row r="53" spans="1:6">
      <c r="A53">
        <v>13</v>
      </c>
      <c r="B53" t="s">
        <v>43</v>
      </c>
      <c r="C53">
        <v>26589.505000000001</v>
      </c>
      <c r="D53">
        <v>28837.705999999998</v>
      </c>
      <c r="E53">
        <f t="shared" si="1"/>
        <v>0.922039533935189</v>
      </c>
      <c r="F53">
        <f>E53/E49</f>
        <v>0.41209674014338421</v>
      </c>
    </row>
    <row r="54" spans="1:6">
      <c r="A54">
        <v>14</v>
      </c>
      <c r="B54" t="s">
        <v>43</v>
      </c>
      <c r="C54">
        <v>25664.484</v>
      </c>
      <c r="D54">
        <v>10177.094999999999</v>
      </c>
      <c r="E54">
        <f t="shared" si="1"/>
        <v>2.521788781572738</v>
      </c>
      <c r="F54">
        <f>E54/E49</f>
        <v>1.1270893470055157</v>
      </c>
    </row>
    <row r="55" spans="1:6">
      <c r="A55">
        <v>15</v>
      </c>
      <c r="B55" t="s">
        <v>43</v>
      </c>
      <c r="C55">
        <v>28128.291000000001</v>
      </c>
      <c r="D55">
        <v>15221.995000000001</v>
      </c>
      <c r="E55">
        <f t="shared" si="1"/>
        <v>1.8478715174981992</v>
      </c>
      <c r="F55">
        <f>E55/E49</f>
        <v>0.82588847933102094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F10" sqref="F10"/>
    </sheetView>
  </sheetViews>
  <sheetFormatPr baseColWidth="10" defaultRowHeight="15" x14ac:dyDescent="0"/>
  <cols>
    <col min="2" max="2" width="16" customWidth="1"/>
    <col min="3" max="3" width="14.6640625" customWidth="1"/>
    <col min="4" max="4" width="15.6640625" customWidth="1"/>
  </cols>
  <sheetData>
    <row r="1" spans="1:4">
      <c r="A1" t="s">
        <v>0</v>
      </c>
      <c r="B1" t="s">
        <v>2</v>
      </c>
      <c r="C1" t="s">
        <v>44</v>
      </c>
      <c r="D1" t="s">
        <v>45</v>
      </c>
    </row>
    <row r="2" spans="1:4">
      <c r="A2">
        <v>1</v>
      </c>
      <c r="B2" t="s">
        <v>7</v>
      </c>
      <c r="C2" s="30">
        <v>32.594119999999997</v>
      </c>
      <c r="D2" s="30">
        <v>31.073889999999999</v>
      </c>
    </row>
    <row r="3" spans="1:4">
      <c r="A3">
        <v>2</v>
      </c>
      <c r="B3" t="s">
        <v>7</v>
      </c>
      <c r="C3" s="30">
        <v>37.011879999999998</v>
      </c>
      <c r="D3" s="30">
        <v>22.07957</v>
      </c>
    </row>
    <row r="4" spans="1:4">
      <c r="A4">
        <v>3</v>
      </c>
      <c r="B4" t="s">
        <v>7</v>
      </c>
      <c r="C4" s="30">
        <v>68.551670000000001</v>
      </c>
      <c r="D4" s="30">
        <v>33.014150000000001</v>
      </c>
    </row>
    <row r="5" spans="1:4">
      <c r="A5">
        <v>4</v>
      </c>
      <c r="B5" t="s">
        <v>7</v>
      </c>
      <c r="C5" s="30">
        <v>31.439229999999998</v>
      </c>
      <c r="D5" s="30">
        <v>21.08024</v>
      </c>
    </row>
    <row r="6" spans="1:4">
      <c r="A6">
        <v>5</v>
      </c>
      <c r="B6" t="s">
        <v>7</v>
      </c>
      <c r="C6" s="30">
        <v>26.61993</v>
      </c>
      <c r="D6" s="30">
        <v>29.982790000000001</v>
      </c>
    </row>
    <row r="7" spans="1:4">
      <c r="A7">
        <v>6</v>
      </c>
      <c r="B7" t="s">
        <v>7</v>
      </c>
      <c r="C7" s="30">
        <v>26.569109999999998</v>
      </c>
      <c r="D7" s="30">
        <v>36.303910000000002</v>
      </c>
    </row>
    <row r="8" spans="1:4">
      <c r="A8">
        <v>7</v>
      </c>
      <c r="B8" t="s">
        <v>7</v>
      </c>
      <c r="C8" s="30">
        <v>52.445099999999996</v>
      </c>
      <c r="D8" s="30">
        <v>22.7926</v>
      </c>
    </row>
    <row r="9" spans="1:4">
      <c r="A9">
        <v>8</v>
      </c>
      <c r="B9" t="s">
        <v>7</v>
      </c>
      <c r="C9" s="30">
        <v>19.039380000000001</v>
      </c>
      <c r="D9" s="30">
        <v>19.7683</v>
      </c>
    </row>
    <row r="10" spans="1:4">
      <c r="A10">
        <v>9</v>
      </c>
      <c r="B10" t="s">
        <v>7</v>
      </c>
      <c r="C10" s="30">
        <v>61.01811</v>
      </c>
      <c r="D10" s="30">
        <v>24.088830000000002</v>
      </c>
    </row>
    <row r="11" spans="1:4">
      <c r="A11">
        <v>10</v>
      </c>
      <c r="B11" t="s">
        <v>7</v>
      </c>
      <c r="C11" s="30">
        <v>21.534330000000001</v>
      </c>
      <c r="D11" s="22" t="s">
        <v>38</v>
      </c>
    </row>
    <row r="12" spans="1:4">
      <c r="A12">
        <v>11</v>
      </c>
      <c r="B12" t="s">
        <v>8</v>
      </c>
      <c r="C12" s="30">
        <v>39.170029999999997</v>
      </c>
      <c r="D12" s="30">
        <v>20.730889999999999</v>
      </c>
    </row>
    <row r="13" spans="1:4">
      <c r="A13">
        <v>12</v>
      </c>
      <c r="B13" t="s">
        <v>8</v>
      </c>
      <c r="C13" s="30">
        <v>45.558480000000003</v>
      </c>
      <c r="D13" s="30">
        <v>15.81636</v>
      </c>
    </row>
    <row r="14" spans="1:4">
      <c r="A14">
        <v>13</v>
      </c>
      <c r="B14" t="s">
        <v>8</v>
      </c>
      <c r="C14" s="30">
        <v>55.50582</v>
      </c>
      <c r="D14" s="30">
        <v>12.89762</v>
      </c>
    </row>
    <row r="15" spans="1:4">
      <c r="A15">
        <v>14</v>
      </c>
      <c r="B15" t="s">
        <v>8</v>
      </c>
      <c r="C15" s="30">
        <v>50.772370000000002</v>
      </c>
      <c r="D15" s="30">
        <v>15.721769999999999</v>
      </c>
    </row>
    <row r="16" spans="1:4">
      <c r="A16">
        <v>15</v>
      </c>
      <c r="B16" t="s">
        <v>8</v>
      </c>
      <c r="C16" s="30">
        <v>44.385730000000002</v>
      </c>
      <c r="D16" s="30">
        <v>7.1826590000000001</v>
      </c>
    </row>
    <row r="17" spans="1:4">
      <c r="A17">
        <v>16</v>
      </c>
      <c r="B17" t="s">
        <v>8</v>
      </c>
      <c r="C17" s="30">
        <v>35.128570000000003</v>
      </c>
      <c r="D17" s="30">
        <v>30.502559999999999</v>
      </c>
    </row>
    <row r="18" spans="1:4">
      <c r="A18">
        <v>17</v>
      </c>
      <c r="B18" t="s">
        <v>8</v>
      </c>
      <c r="C18" s="30">
        <v>33.807090000000002</v>
      </c>
      <c r="D18" s="30">
        <v>20.149380000000001</v>
      </c>
    </row>
    <row r="19" spans="1:4">
      <c r="A19">
        <v>18</v>
      </c>
      <c r="B19" t="s">
        <v>8</v>
      </c>
      <c r="C19" s="30">
        <v>33.778979999999997</v>
      </c>
      <c r="D19" s="30">
        <v>14.165459999999999</v>
      </c>
    </row>
    <row r="20" spans="1:4">
      <c r="A20">
        <v>19</v>
      </c>
      <c r="B20" t="s">
        <v>8</v>
      </c>
      <c r="C20" s="30">
        <v>46.30894</v>
      </c>
      <c r="D20" s="30">
        <v>35.726379999999999</v>
      </c>
    </row>
    <row r="21" spans="1:4">
      <c r="A21">
        <v>20</v>
      </c>
      <c r="B21" t="s">
        <v>8</v>
      </c>
      <c r="C21" s="30">
        <v>38.865549999999999</v>
      </c>
      <c r="D21" s="30">
        <v>10.400969999999999</v>
      </c>
    </row>
    <row r="22" spans="1:4">
      <c r="A22">
        <v>21</v>
      </c>
      <c r="B22" t="s">
        <v>8</v>
      </c>
      <c r="C22" s="30">
        <v>28.088899999999999</v>
      </c>
      <c r="D22" s="30">
        <v>22.697489999999998</v>
      </c>
    </row>
    <row r="23" spans="1:4">
      <c r="A23">
        <v>22</v>
      </c>
      <c r="B23" t="s">
        <v>8</v>
      </c>
      <c r="C23" s="30">
        <v>34.649569999999997</v>
      </c>
      <c r="D23" s="30">
        <v>25.32668</v>
      </c>
    </row>
    <row r="24" spans="1:4">
      <c r="A24">
        <v>23</v>
      </c>
      <c r="B24" t="s">
        <v>46</v>
      </c>
      <c r="C24" s="30">
        <v>192.03649999999999</v>
      </c>
      <c r="D24" s="30">
        <v>210.21850000000001</v>
      </c>
    </row>
    <row r="25" spans="1:4">
      <c r="A25">
        <v>24</v>
      </c>
      <c r="B25" t="s">
        <v>46</v>
      </c>
      <c r="C25" s="30">
        <v>205.46559999999999</v>
      </c>
      <c r="D25" s="30">
        <v>134.59030000000001</v>
      </c>
    </row>
    <row r="26" spans="1:4">
      <c r="A26">
        <v>25</v>
      </c>
      <c r="B26" t="s">
        <v>46</v>
      </c>
      <c r="C26" s="30">
        <v>223.36340000000001</v>
      </c>
      <c r="D26" s="30">
        <v>302.22969999999998</v>
      </c>
    </row>
    <row r="27" spans="1:4">
      <c r="A27">
        <v>26</v>
      </c>
      <c r="B27" t="s">
        <v>46</v>
      </c>
      <c r="C27" s="30">
        <v>918.57039999999995</v>
      </c>
      <c r="D27" s="30">
        <v>189.22720000000001</v>
      </c>
    </row>
    <row r="28" spans="1:4">
      <c r="A28">
        <v>27</v>
      </c>
      <c r="B28" t="s">
        <v>46</v>
      </c>
      <c r="C28" s="30">
        <v>167.8425</v>
      </c>
      <c r="D28" s="30">
        <v>62.529789999999998</v>
      </c>
    </row>
    <row r="29" spans="1:4">
      <c r="A29">
        <v>28</v>
      </c>
      <c r="B29" t="s">
        <v>46</v>
      </c>
      <c r="C29" s="30">
        <v>175.45150000000001</v>
      </c>
      <c r="D29" s="30">
        <v>207.48609999999999</v>
      </c>
    </row>
    <row r="30" spans="1:4">
      <c r="A30">
        <v>29</v>
      </c>
      <c r="B30" t="s">
        <v>46</v>
      </c>
      <c r="C30" s="30">
        <v>121.6491</v>
      </c>
      <c r="D30" s="30">
        <v>219.95439999999999</v>
      </c>
    </row>
    <row r="31" spans="1:4">
      <c r="A31">
        <v>30</v>
      </c>
      <c r="B31" t="s">
        <v>46</v>
      </c>
      <c r="C31" s="30">
        <v>131.7268</v>
      </c>
      <c r="D31" s="30">
        <v>179.02420000000001</v>
      </c>
    </row>
    <row r="32" spans="1:4">
      <c r="A32">
        <v>31</v>
      </c>
      <c r="B32" t="s">
        <v>46</v>
      </c>
      <c r="C32" s="30">
        <v>431.91989999999998</v>
      </c>
      <c r="D32" s="30">
        <v>226.99100000000001</v>
      </c>
    </row>
    <row r="33" spans="1:4">
      <c r="A33">
        <v>32</v>
      </c>
      <c r="B33" t="s">
        <v>46</v>
      </c>
      <c r="C33" s="30">
        <v>535.5299</v>
      </c>
      <c r="D33" s="30">
        <v>76.818640000000002</v>
      </c>
    </row>
    <row r="34" spans="1:4">
      <c r="A34">
        <v>33</v>
      </c>
      <c r="B34" t="s">
        <v>46</v>
      </c>
      <c r="C34" s="30">
        <v>124.90349999999999</v>
      </c>
      <c r="D34" s="30">
        <v>30.53444</v>
      </c>
    </row>
    <row r="35" spans="1:4">
      <c r="A35">
        <v>34</v>
      </c>
      <c r="B35" t="s">
        <v>46</v>
      </c>
      <c r="C35" s="30">
        <v>110.8776</v>
      </c>
      <c r="D35" s="30">
        <v>205.41730000000001</v>
      </c>
    </row>
    <row r="36" spans="1:4">
      <c r="A36">
        <v>35</v>
      </c>
      <c r="B36" t="s">
        <v>46</v>
      </c>
      <c r="C36" s="30">
        <v>137.30950000000001</v>
      </c>
      <c r="D36" s="30">
        <v>238.24639999999999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1</vt:lpstr>
      <vt:lpstr>Fig 2</vt:lpstr>
      <vt:lpstr>Fig 3</vt:lpstr>
      <vt:lpstr>Fig 4</vt:lpstr>
      <vt:lpstr>Fig 5</vt:lpstr>
      <vt:lpstr>S1 Fig</vt:lpstr>
    </vt:vector>
  </TitlesOfParts>
  <Company>Garvan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Garvan IT Stayte</dc:creator>
  <cp:lastModifiedBy>Garvan IT Stayte</cp:lastModifiedBy>
  <dcterms:created xsi:type="dcterms:W3CDTF">2016-07-01T03:45:45Z</dcterms:created>
  <dcterms:modified xsi:type="dcterms:W3CDTF">2016-07-06T05:03:14Z</dcterms:modified>
</cp:coreProperties>
</file>