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la\Documents\Work\YORK PhD\Writing\Paper - wool arch\PLoS ONE final\"/>
    </mc:Choice>
  </mc:AlternateContent>
  <bookViews>
    <workbookView xWindow="0" yWindow="0" windowWidth="28800" windowHeight="12285"/>
  </bookViews>
  <sheets>
    <sheet name="Holstein2016S4table" sheetId="1" r:id="rId1"/>
  </sheets>
  <definedNames>
    <definedName name="_xlnm._FilterDatabase" localSheetId="0" hidden="1">Holstein2016S4table!$A$1:$O$65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<sst xmlns="http://schemas.openxmlformats.org/spreadsheetml/2006/main" count="410" uniqueCount="121">
  <si>
    <t>ID</t>
  </si>
  <si>
    <t>Site</t>
  </si>
  <si>
    <t>Context/Code</t>
  </si>
  <si>
    <t>Phase</t>
  </si>
  <si>
    <t>Date</t>
  </si>
  <si>
    <t>Element</t>
  </si>
  <si>
    <t>Age</t>
  </si>
  <si>
    <t>Collagen % yield (good quality, after ultrafiltration)</t>
  </si>
  <si>
    <t>C% mass</t>
  </si>
  <si>
    <t>N% mass</t>
  </si>
  <si>
    <r>
      <t>δ</t>
    </r>
    <r>
      <rPr>
        <b/>
        <vertAlign val="superscript"/>
        <sz val="11"/>
        <color indexed="8"/>
        <rFont val="Times New Roman"/>
        <family val="1"/>
      </rPr>
      <t>13</t>
    </r>
    <r>
      <rPr>
        <b/>
        <sz val="11"/>
        <color indexed="8"/>
        <rFont val="Times New Roman"/>
        <family val="1"/>
      </rPr>
      <t>C/‰</t>
    </r>
  </si>
  <si>
    <r>
      <t>δ</t>
    </r>
    <r>
      <rPr>
        <b/>
        <vertAlign val="superscript"/>
        <sz val="11"/>
        <color indexed="8"/>
        <rFont val="Times New Roman"/>
        <family val="1"/>
      </rPr>
      <t>15</t>
    </r>
    <r>
      <rPr>
        <b/>
        <sz val="11"/>
        <color indexed="8"/>
        <rFont val="Times New Roman"/>
        <family val="1"/>
      </rPr>
      <t>N/‰</t>
    </r>
  </si>
  <si>
    <r>
      <t>δ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H/‰</t>
    </r>
  </si>
  <si>
    <r>
      <t>C:N</t>
    </r>
    <r>
      <rPr>
        <b/>
        <vertAlign val="subscript"/>
        <sz val="11"/>
        <color indexed="8"/>
        <rFont val="Times New Roman"/>
        <family val="1"/>
      </rPr>
      <t>atom</t>
    </r>
  </si>
  <si>
    <t>Comment</t>
  </si>
  <si>
    <t>HSS</t>
  </si>
  <si>
    <t>H LW 20 228</t>
  </si>
  <si>
    <t>Mid-late 7th cent</t>
  </si>
  <si>
    <t>mandible</t>
  </si>
  <si>
    <t>Adult</t>
  </si>
  <si>
    <t>H LW 7a 331</t>
  </si>
  <si>
    <t>H Mv 27 334</t>
  </si>
  <si>
    <t>Mid 7th cent</t>
  </si>
  <si>
    <t>H LW 4h 230</t>
  </si>
  <si>
    <t>H LVV 1e 222</t>
  </si>
  <si>
    <t>H 63 P 29a</t>
  </si>
  <si>
    <t>7th-8th cent</t>
  </si>
  <si>
    <t>4555-1</t>
  </si>
  <si>
    <t>NBG</t>
  </si>
  <si>
    <t>BG76IJ</t>
  </si>
  <si>
    <t>Phase&lt;7</t>
  </si>
  <si>
    <t>12th cent -15th cent</t>
  </si>
  <si>
    <t>metapodial</t>
  </si>
  <si>
    <t>4555-10</t>
  </si>
  <si>
    <t>BG76IE</t>
  </si>
  <si>
    <t>Phase 8</t>
  </si>
  <si>
    <t>Early 16th cent</t>
  </si>
  <si>
    <t>4555-11</t>
  </si>
  <si>
    <t>NA</t>
  </si>
  <si>
    <t>4555-12</t>
  </si>
  <si>
    <t>4555-13</t>
  </si>
  <si>
    <t>BG75DL</t>
  </si>
  <si>
    <t>4555-14</t>
  </si>
  <si>
    <t>BG76IM</t>
  </si>
  <si>
    <t>4555-2</t>
  </si>
  <si>
    <t>4555-3</t>
  </si>
  <si>
    <t>4555-4</t>
  </si>
  <si>
    <t>tibia</t>
  </si>
  <si>
    <t>4555-5</t>
  </si>
  <si>
    <t>BG76IL</t>
  </si>
  <si>
    <t>4555-6</t>
  </si>
  <si>
    <t>BG76II</t>
  </si>
  <si>
    <t>4555-7</t>
  </si>
  <si>
    <t>4555-8</t>
  </si>
  <si>
    <t>4555-9</t>
  </si>
  <si>
    <t>NQS</t>
  </si>
  <si>
    <t>Phases 2-3</t>
  </si>
  <si>
    <t>13th cent</t>
  </si>
  <si>
    <t>cranium</t>
  </si>
  <si>
    <t>4548-1</t>
  </si>
  <si>
    <t>4548-2</t>
  </si>
  <si>
    <t>4549-1</t>
  </si>
  <si>
    <t>vertebra</t>
  </si>
  <si>
    <t>4549-2</t>
  </si>
  <si>
    <t>4550-1</t>
  </si>
  <si>
    <t>4550-2</t>
  </si>
  <si>
    <t>4550-3</t>
  </si>
  <si>
    <t>4550-4</t>
  </si>
  <si>
    <t>humerus</t>
  </si>
  <si>
    <t>4550-5</t>
  </si>
  <si>
    <t>4553-1</t>
  </si>
  <si>
    <t>4553-2</t>
  </si>
  <si>
    <t>long bone</t>
  </si>
  <si>
    <t>4553-3</t>
  </si>
  <si>
    <t>RKH</t>
  </si>
  <si>
    <t>RKH-1988-214-102</t>
  </si>
  <si>
    <t>17th-19th cent</t>
  </si>
  <si>
    <t>phalange</t>
  </si>
  <si>
    <t>Rejected</t>
  </si>
  <si>
    <t>RKH-1988-214-418</t>
  </si>
  <si>
    <t>6-7</t>
  </si>
  <si>
    <t>19th cent onwards</t>
  </si>
  <si>
    <t>Juvenile</t>
  </si>
  <si>
    <t>RKH-1989-33-219</t>
  </si>
  <si>
    <t>RKH-2000-6-54 CL430</t>
  </si>
  <si>
    <t>12th-14th cent</t>
  </si>
  <si>
    <t>metatarsal</t>
  </si>
  <si>
    <t>RKH-2000-6-155 [157]</t>
  </si>
  <si>
    <t>16th-17th cent</t>
  </si>
  <si>
    <t>RKH-2000-6-M2</t>
  </si>
  <si>
    <t>RKH-2000-6-M7</t>
  </si>
  <si>
    <t>RKH-2000-6-M13</t>
  </si>
  <si>
    <t>metapodials</t>
  </si>
  <si>
    <t>2907a+b</t>
  </si>
  <si>
    <t>RKH-2000 CL419 FB243</t>
  </si>
  <si>
    <t>2?</t>
  </si>
  <si>
    <t>1200-1400</t>
  </si>
  <si>
    <t xml:space="preserve">radius </t>
  </si>
  <si>
    <t>2907c</t>
  </si>
  <si>
    <t>RKH-2000 CL419 FB244</t>
  </si>
  <si>
    <t>2908a</t>
  </si>
  <si>
    <t>RKH 2000-FB246 CL466</t>
  </si>
  <si>
    <t>?</t>
  </si>
  <si>
    <t>2908b</t>
  </si>
  <si>
    <t>RKH 2000-FB246 CL467</t>
  </si>
  <si>
    <t>YCG</t>
  </si>
  <si>
    <t> 4620 or 9224</t>
  </si>
  <si>
    <t>/</t>
  </si>
  <si>
    <t>mid 13th cent</t>
  </si>
  <si>
    <t>7-9 yrs</t>
  </si>
  <si>
    <t>3 yrs</t>
  </si>
  <si>
    <t>8-10 yrs</t>
  </si>
  <si>
    <t>4-5 yrs</t>
  </si>
  <si>
    <t>2 yrs</t>
  </si>
  <si>
    <t>4-6 yrs</t>
  </si>
  <si>
    <t>2-3 yrs</t>
  </si>
  <si>
    <t>18 mnths</t>
  </si>
  <si>
    <t>6-18 mnths</t>
  </si>
  <si>
    <t>3-4 yrs</t>
  </si>
  <si>
    <t>1-2 mnths</t>
  </si>
  <si>
    <t>2 mnths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</si>
</sst>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" fillId="0" borderId="0" xfId="0" applyFont="1"/>
    <xf numFmtId="0" fontId="7" fillId="0" borderId="0" xfId="0" applyNumberFormat="1" applyFont="1" applyFill="1" applyAlignment="1">
      <alignment horizontal="left" vertical="top"/>
    </xf>
    <xf numFmtId="2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horizontal="left" vertical="top"/>
    </xf>
    <xf numFmtId="164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 vertical="top"/>
    </xf>
    <xf numFmtId="0" fontId="8" fillId="0" borderId="0" xfId="0" applyFont="1"/>
    <xf numFmtId="2" fontId="8" fillId="0" borderId="0" xfId="0" applyNumberFormat="1" applyFont="1"/>
    <xf numFmtId="2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2" fontId="8" fillId="0" borderId="0" xfId="0" applyNumberFormat="1" applyFont="1" applyFill="1"/>
    <xf numFmtId="2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left"/>
    </xf>
    <xf numFmtId="2" fontId="10" fillId="0" borderId="0" xfId="0" applyNumberFormat="1" applyFont="1" applyFill="1" applyAlignment="1">
      <alignment vertical="top"/>
    </xf>
    <xf numFmtId="0" fontId="9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9" fontId="8" fillId="0" borderId="0" xfId="0" applyNumberFormat="1" applyFont="1" applyFill="1"/>
    <xf numFmtId="0" fontId="7" fillId="0" borderId="0" xfId="1" applyFont="1" applyFill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16" fontId="7" fillId="0" borderId="0" xfId="2" quotePrefix="1" applyNumberFormat="1" applyFont="1" applyFill="1" applyAlignment="1">
      <alignment horizontal="center"/>
    </xf>
    <xf numFmtId="16" fontId="7" fillId="0" borderId="0" xfId="2" quotePrefix="1" applyNumberFormat="1" applyFont="1" applyFill="1" applyAlignment="1">
      <alignment horizontal="left"/>
    </xf>
    <xf numFmtId="164" fontId="8" fillId="0" borderId="0" xfId="0" applyNumberFormat="1" applyFont="1" applyAlignment="1">
      <alignment horizontal="center"/>
    </xf>
    <xf numFmtId="164" fontId="7" fillId="0" borderId="0" xfId="1" applyNumberFormat="1" applyFont="1" applyFill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 vertical="top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left"/>
    </xf>
    <xf numFmtId="0" fontId="10" fillId="0" borderId="0" xfId="1" applyFont="1" applyFill="1" applyAlignment="1" applyProtection="1">
      <alignment horizontal="left"/>
      <protection locked="0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>
      <alignment horizontal="left"/>
    </xf>
    <xf numFmtId="164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top"/>
    </xf>
    <xf numFmtId="164" fontId="10" fillId="0" borderId="0" xfId="0" applyNumberFormat="1" applyFont="1" applyFill="1" applyAlignment="1">
      <alignment horizontal="center" vertical="top"/>
    </xf>
    <xf numFmtId="0" fontId="9" fillId="0" borderId="0" xfId="0" applyFont="1"/>
    <xf numFmtId="1" fontId="9" fillId="0" borderId="0" xfId="0" applyNumberFormat="1" applyFont="1" applyAlignment="1">
      <alignment horizontal="center"/>
    </xf>
    <xf numFmtId="0" fontId="7" fillId="0" borderId="0" xfId="2" applyNumberFormat="1" applyFont="1" applyFill="1" applyAlignment="1">
      <alignment horizontal="left"/>
    </xf>
    <xf numFmtId="0" fontId="7" fillId="0" borderId="0" xfId="2" quotePrefix="1" applyNumberFormat="1" applyFont="1" applyFill="1"/>
    <xf numFmtId="2" fontId="7" fillId="0" borderId="0" xfId="2" applyNumberFormat="1" applyFont="1" applyFill="1"/>
    <xf numFmtId="164" fontId="7" fillId="0" borderId="0" xfId="2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9" fontId="8" fillId="0" borderId="0" xfId="0" applyNumberFormat="1" applyFont="1"/>
    <xf numFmtId="1" fontId="8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zoomScaleNormal="100" workbookViewId="0"/>
  </sheetViews>
  <sheetFormatPr defaultColWidth="10.85546875" defaultRowHeight="15" x14ac:dyDescent="0.25"/>
  <cols>
    <col min="1" max="1" width="10.85546875" style="30"/>
    <col min="2" max="2" width="10.85546875" style="15"/>
    <col min="3" max="3" width="23.140625" style="50" bestFit="1" customWidth="1"/>
    <col min="4" max="5" width="10.85546875" style="15"/>
    <col min="6" max="6" width="10.85546875" style="30"/>
    <col min="7" max="7" width="10.85546875" style="15"/>
    <col min="8" max="8" width="10.85546875" style="10"/>
    <col min="9" max="12" width="10.85546875" style="33"/>
    <col min="13" max="13" width="10.85546875" style="53"/>
    <col min="14" max="14" width="10.85546875" style="33"/>
    <col min="15" max="16384" width="10.85546875" style="15"/>
  </cols>
  <sheetData>
    <row r="1" spans="1:19" s="6" customFormat="1" ht="18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9" x14ac:dyDescent="0.25">
      <c r="A2" s="7">
        <v>4307</v>
      </c>
      <c r="B2" s="8" t="s">
        <v>15</v>
      </c>
      <c r="C2" s="7" t="s">
        <v>16</v>
      </c>
      <c r="D2" s="8"/>
      <c r="E2" s="8" t="s">
        <v>17</v>
      </c>
      <c r="F2" s="9" t="s">
        <v>18</v>
      </c>
      <c r="G2" s="8" t="s">
        <v>19</v>
      </c>
      <c r="H2" s="10">
        <f>0.0233800000000004*100</f>
        <v>2.33800000000004</v>
      </c>
      <c r="I2" s="11">
        <v>42.521620968660969</v>
      </c>
      <c r="J2" s="11">
        <v>15.05370911680912</v>
      </c>
      <c r="K2" s="12">
        <v>-21.345813296105042</v>
      </c>
      <c r="L2" s="12">
        <v>12.581526233989898</v>
      </c>
      <c r="M2" s="13">
        <v>-54.903482035332495</v>
      </c>
      <c r="N2" s="14">
        <v>3.2954375172147921</v>
      </c>
    </row>
    <row r="3" spans="1:19" x14ac:dyDescent="0.25">
      <c r="A3" s="7">
        <v>4308</v>
      </c>
      <c r="B3" s="8" t="s">
        <v>15</v>
      </c>
      <c r="C3" s="7" t="s">
        <v>20</v>
      </c>
      <c r="D3" s="8"/>
      <c r="E3" s="8" t="s">
        <v>17</v>
      </c>
      <c r="F3" s="9" t="s">
        <v>18</v>
      </c>
      <c r="G3" s="8" t="s">
        <v>19</v>
      </c>
      <c r="H3" s="10">
        <f>0.0298699999999998*100</f>
        <v>2.9869999999999801</v>
      </c>
      <c r="I3" s="11">
        <v>44.386794221598883</v>
      </c>
      <c r="J3" s="11">
        <v>15.815183955119215</v>
      </c>
      <c r="K3" s="12">
        <v>-21.031071503965183</v>
      </c>
      <c r="L3" s="12">
        <v>10.284724384579972</v>
      </c>
      <c r="M3" s="13">
        <v>-42.599547373088605</v>
      </c>
      <c r="N3" s="14">
        <v>3.2743592110902937</v>
      </c>
    </row>
    <row r="4" spans="1:19" x14ac:dyDescent="0.25">
      <c r="A4" s="7">
        <v>4309</v>
      </c>
      <c r="B4" s="8" t="s">
        <v>15</v>
      </c>
      <c r="C4" s="7" t="s">
        <v>21</v>
      </c>
      <c r="D4" s="8"/>
      <c r="E4" s="8" t="s">
        <v>22</v>
      </c>
      <c r="F4" s="9" t="s">
        <v>18</v>
      </c>
      <c r="G4" s="8" t="s">
        <v>19</v>
      </c>
      <c r="H4" s="10">
        <f>0.0202599999999995*100</f>
        <v>2.0259999999999501</v>
      </c>
      <c r="I4" s="11">
        <v>44.525731868758918</v>
      </c>
      <c r="J4" s="11">
        <v>15.876591669044226</v>
      </c>
      <c r="K4" s="12">
        <v>-20.348106128930393</v>
      </c>
      <c r="L4" s="12">
        <v>10.896257629799486</v>
      </c>
      <c r="M4" s="13">
        <v>-46.351670372634985</v>
      </c>
      <c r="N4" s="14">
        <v>3.271904213641966</v>
      </c>
    </row>
    <row r="5" spans="1:19" x14ac:dyDescent="0.25">
      <c r="A5" s="7">
        <v>4310</v>
      </c>
      <c r="B5" s="8" t="s">
        <v>15</v>
      </c>
      <c r="C5" s="7" t="s">
        <v>21</v>
      </c>
      <c r="D5" s="8"/>
      <c r="E5" s="8" t="s">
        <v>22</v>
      </c>
      <c r="F5" s="9" t="s">
        <v>18</v>
      </c>
      <c r="G5" s="8" t="s">
        <v>19</v>
      </c>
      <c r="H5" s="10">
        <f>0.0262500000000001*100</f>
        <v>2.6250000000000098</v>
      </c>
      <c r="I5" s="11">
        <v>43.946115415472775</v>
      </c>
      <c r="J5" s="11">
        <v>15.718303553008598</v>
      </c>
      <c r="K5" s="12">
        <v>-20.750676528435918</v>
      </c>
      <c r="L5" s="12">
        <v>11.093488544547796</v>
      </c>
      <c r="M5" s="13">
        <v>-39.727517786250296</v>
      </c>
      <c r="N5" s="14">
        <v>3.2618321571289868</v>
      </c>
    </row>
    <row r="6" spans="1:19" x14ac:dyDescent="0.25">
      <c r="A6" s="7">
        <v>4311</v>
      </c>
      <c r="B6" s="8" t="s">
        <v>15</v>
      </c>
      <c r="C6" s="7" t="s">
        <v>23</v>
      </c>
      <c r="D6" s="8"/>
      <c r="E6" s="8" t="s">
        <v>17</v>
      </c>
      <c r="F6" s="9" t="s">
        <v>18</v>
      </c>
      <c r="G6" s="8" t="s">
        <v>19</v>
      </c>
      <c r="H6" s="10">
        <f>0.03268*100</f>
        <v>3.2680000000000002</v>
      </c>
      <c r="I6" s="11">
        <v>43.106972563380282</v>
      </c>
      <c r="J6" s="11">
        <v>15.252158535211269</v>
      </c>
      <c r="K6" s="12">
        <v>-20.381348784598227</v>
      </c>
      <c r="L6" s="12">
        <v>12.223969904261274</v>
      </c>
      <c r="M6" s="13">
        <v>-35.443128900055754</v>
      </c>
      <c r="N6" s="14">
        <v>3.2973344641354863</v>
      </c>
    </row>
    <row r="7" spans="1:19" x14ac:dyDescent="0.25">
      <c r="A7" s="7">
        <v>4312</v>
      </c>
      <c r="B7" s="8" t="s">
        <v>15</v>
      </c>
      <c r="C7" s="7" t="s">
        <v>24</v>
      </c>
      <c r="D7" s="8"/>
      <c r="E7" s="8" t="s">
        <v>22</v>
      </c>
      <c r="F7" s="9" t="s">
        <v>18</v>
      </c>
      <c r="G7" s="8" t="s">
        <v>19</v>
      </c>
      <c r="H7" s="10">
        <f>0.0456300000000001*100</f>
        <v>4.5630000000000104</v>
      </c>
      <c r="I7" s="11">
        <v>44.203265304964539</v>
      </c>
      <c r="J7" s="11">
        <v>15.861270524822697</v>
      </c>
      <c r="K7" s="12">
        <v>-20.305703034241134</v>
      </c>
      <c r="L7" s="12">
        <v>10.101579109361705</v>
      </c>
      <c r="M7" s="13">
        <v>-40.711455913226978</v>
      </c>
      <c r="N7" s="14">
        <v>3.2513458558328048</v>
      </c>
    </row>
    <row r="8" spans="1:19" x14ac:dyDescent="0.25">
      <c r="A8" s="7">
        <v>4313</v>
      </c>
      <c r="B8" s="8" t="s">
        <v>15</v>
      </c>
      <c r="C8" s="7" t="s">
        <v>25</v>
      </c>
      <c r="D8" s="8"/>
      <c r="E8" s="8" t="s">
        <v>26</v>
      </c>
      <c r="F8" s="9" t="s">
        <v>18</v>
      </c>
      <c r="G8" s="8" t="s">
        <v>19</v>
      </c>
      <c r="H8" s="10">
        <f>0.0214300000000005*100</f>
        <v>2.14300000000005</v>
      </c>
      <c r="I8" s="11">
        <v>44.300459101123593</v>
      </c>
      <c r="J8" s="11">
        <v>15.700564382022472</v>
      </c>
      <c r="K8" s="12">
        <v>-20.868895796655682</v>
      </c>
      <c r="L8" s="12">
        <v>8.070668175649379</v>
      </c>
      <c r="M8" s="13">
        <v>-44.871404949184786</v>
      </c>
      <c r="N8" s="14">
        <v>3.2918478402273323</v>
      </c>
      <c r="R8" s="16"/>
      <c r="S8" s="16"/>
    </row>
    <row r="9" spans="1:19" x14ac:dyDescent="0.25">
      <c r="A9" s="7" t="s">
        <v>27</v>
      </c>
      <c r="B9" s="8" t="s">
        <v>28</v>
      </c>
      <c r="C9" s="7" t="s">
        <v>29</v>
      </c>
      <c r="D9" s="8" t="s">
        <v>30</v>
      </c>
      <c r="E9" s="8" t="s">
        <v>31</v>
      </c>
      <c r="F9" s="9" t="s">
        <v>32</v>
      </c>
      <c r="G9" s="8" t="s">
        <v>19</v>
      </c>
      <c r="H9" s="10">
        <f>0.0535600000000001*100</f>
        <v>5.3560000000000096</v>
      </c>
      <c r="I9" s="17">
        <v>44.204254301675981</v>
      </c>
      <c r="J9" s="17">
        <v>15.635157877094972</v>
      </c>
      <c r="K9" s="12">
        <v>-21.543477587925302</v>
      </c>
      <c r="L9" s="12">
        <v>5.8281946146935297</v>
      </c>
      <c r="M9" s="13">
        <v>-60.160707839354899</v>
      </c>
      <c r="N9" s="14">
        <v>3.2984399917171818</v>
      </c>
      <c r="O9" s="18"/>
      <c r="R9" s="16"/>
      <c r="S9" s="16"/>
    </row>
    <row r="10" spans="1:19" x14ac:dyDescent="0.25">
      <c r="A10" s="7" t="s">
        <v>33</v>
      </c>
      <c r="B10" s="8" t="s">
        <v>28</v>
      </c>
      <c r="C10" s="7" t="s">
        <v>34</v>
      </c>
      <c r="D10" s="8" t="s">
        <v>35</v>
      </c>
      <c r="E10" s="8" t="s">
        <v>36</v>
      </c>
      <c r="F10" s="9" t="s">
        <v>32</v>
      </c>
      <c r="G10" s="8" t="s">
        <v>19</v>
      </c>
      <c r="H10" s="10">
        <f>0.0568099999999996*100</f>
        <v>5.6809999999999601</v>
      </c>
      <c r="I10" s="17">
        <v>73.493534606741591</v>
      </c>
      <c r="J10" s="17">
        <v>26.846757191011246</v>
      </c>
      <c r="K10" s="12">
        <v>-21.997118088952931</v>
      </c>
      <c r="L10" s="12">
        <v>5.8606305400448075</v>
      </c>
      <c r="M10" s="13">
        <v>-56.505914999905713</v>
      </c>
      <c r="N10" s="14">
        <v>3.1937733273017632</v>
      </c>
      <c r="O10" s="18"/>
      <c r="R10" s="16"/>
      <c r="S10" s="16"/>
    </row>
    <row r="11" spans="1:19" x14ac:dyDescent="0.25">
      <c r="A11" s="7" t="s">
        <v>37</v>
      </c>
      <c r="B11" s="8" t="s">
        <v>28</v>
      </c>
      <c r="C11" s="7" t="s">
        <v>34</v>
      </c>
      <c r="D11" s="8" t="s">
        <v>35</v>
      </c>
      <c r="E11" s="8" t="s">
        <v>36</v>
      </c>
      <c r="F11" s="9" t="s">
        <v>32</v>
      </c>
      <c r="G11" s="8" t="s">
        <v>19</v>
      </c>
      <c r="H11" s="14" t="s">
        <v>38</v>
      </c>
      <c r="I11" s="17">
        <v>43.836029257142862</v>
      </c>
      <c r="J11" s="17">
        <v>15.432970514285715</v>
      </c>
      <c r="K11" s="12">
        <v>-21.991954123441236</v>
      </c>
      <c r="L11" s="12">
        <v>4.9906938710610591</v>
      </c>
      <c r="M11" s="13">
        <v>-60.625777856363939</v>
      </c>
      <c r="N11" s="14">
        <v>3.313816616573789</v>
      </c>
      <c r="O11" s="18"/>
      <c r="Q11" s="19"/>
      <c r="R11" s="16"/>
      <c r="S11" s="16"/>
    </row>
    <row r="12" spans="1:19" x14ac:dyDescent="0.25">
      <c r="A12" s="7" t="s">
        <v>39</v>
      </c>
      <c r="B12" s="8" t="s">
        <v>28</v>
      </c>
      <c r="C12" s="7" t="s">
        <v>34</v>
      </c>
      <c r="D12" s="8" t="s">
        <v>35</v>
      </c>
      <c r="E12" s="8" t="s">
        <v>36</v>
      </c>
      <c r="F12" s="9" t="s">
        <v>32</v>
      </c>
      <c r="G12" s="8" t="s">
        <v>19</v>
      </c>
      <c r="H12" s="14" t="s">
        <v>38</v>
      </c>
      <c r="I12" s="17">
        <v>43.506913163841816</v>
      </c>
      <c r="J12" s="17">
        <v>15.559738531073448</v>
      </c>
      <c r="K12" s="12">
        <v>-21.258089695816423</v>
      </c>
      <c r="L12" s="12">
        <v>5.5632727980188612</v>
      </c>
      <c r="M12" s="13">
        <v>-46.526540961964699</v>
      </c>
      <c r="N12" s="14">
        <v>3.2621412793312352</v>
      </c>
      <c r="O12" s="18"/>
      <c r="Q12" s="19"/>
      <c r="R12" s="16"/>
      <c r="S12" s="16"/>
    </row>
    <row r="13" spans="1:19" x14ac:dyDescent="0.25">
      <c r="A13" s="7" t="s">
        <v>40</v>
      </c>
      <c r="B13" s="8" t="s">
        <v>28</v>
      </c>
      <c r="C13" s="7" t="s">
        <v>41</v>
      </c>
      <c r="D13" s="8" t="s">
        <v>35</v>
      </c>
      <c r="E13" s="8" t="s">
        <v>36</v>
      </c>
      <c r="F13" s="9" t="s">
        <v>32</v>
      </c>
      <c r="G13" s="8" t="s">
        <v>19</v>
      </c>
      <c r="H13" s="14" t="s">
        <v>38</v>
      </c>
      <c r="I13" s="17">
        <v>44.51675976676384</v>
      </c>
      <c r="J13" s="17">
        <v>16.109667463556853</v>
      </c>
      <c r="K13" s="12">
        <v>-21.980551999231448</v>
      </c>
      <c r="L13" s="12">
        <v>3.1523592674496133</v>
      </c>
      <c r="M13" s="13">
        <v>-57.057161597392216</v>
      </c>
      <c r="N13" s="14">
        <v>3.2239163126973795</v>
      </c>
      <c r="O13" s="18"/>
      <c r="Q13" s="19"/>
      <c r="R13" s="16"/>
      <c r="S13" s="16"/>
    </row>
    <row r="14" spans="1:19" x14ac:dyDescent="0.25">
      <c r="A14" s="7" t="s">
        <v>42</v>
      </c>
      <c r="B14" s="8" t="s">
        <v>28</v>
      </c>
      <c r="C14" s="7" t="s">
        <v>43</v>
      </c>
      <c r="D14" s="8" t="s">
        <v>35</v>
      </c>
      <c r="E14" s="8" t="s">
        <v>36</v>
      </c>
      <c r="F14" s="9" t="s">
        <v>32</v>
      </c>
      <c r="G14" s="8" t="s">
        <v>19</v>
      </c>
      <c r="H14" s="14" t="s">
        <v>38</v>
      </c>
      <c r="I14" s="17">
        <v>43.834855326560231</v>
      </c>
      <c r="J14" s="17">
        <v>15.745713962264151</v>
      </c>
      <c r="K14" s="12">
        <v>-21.837347471505321</v>
      </c>
      <c r="L14" s="12">
        <v>8.2153478363186423</v>
      </c>
      <c r="M14" s="13">
        <v>-63.77917100316192</v>
      </c>
      <c r="N14" s="14">
        <v>3.2479101722675927</v>
      </c>
      <c r="O14" s="18"/>
      <c r="Q14" s="19"/>
      <c r="R14" s="16"/>
      <c r="S14" s="16"/>
    </row>
    <row r="15" spans="1:19" x14ac:dyDescent="0.25">
      <c r="A15" s="7" t="s">
        <v>44</v>
      </c>
      <c r="B15" s="8" t="s">
        <v>28</v>
      </c>
      <c r="C15" s="7" t="s">
        <v>29</v>
      </c>
      <c r="D15" s="8" t="s">
        <v>30</v>
      </c>
      <c r="E15" s="8" t="s">
        <v>31</v>
      </c>
      <c r="F15" s="9" t="s">
        <v>32</v>
      </c>
      <c r="G15" s="8" t="s">
        <v>19</v>
      </c>
      <c r="H15" s="10">
        <f>0.0654600000000007*100</f>
        <v>6.5460000000000695</v>
      </c>
      <c r="I15" s="17">
        <v>43.8184311815562</v>
      </c>
      <c r="J15" s="17">
        <v>15.815802939481269</v>
      </c>
      <c r="K15" s="12">
        <v>-20.968464854138237</v>
      </c>
      <c r="L15" s="12">
        <v>4.9004748527863233</v>
      </c>
      <c r="M15" s="13">
        <v>-55.691220893247426</v>
      </c>
      <c r="N15" s="14">
        <v>3.2323052608055316</v>
      </c>
      <c r="O15" s="18"/>
      <c r="Q15" s="19"/>
      <c r="R15" s="16"/>
      <c r="S15" s="16"/>
    </row>
    <row r="16" spans="1:19" x14ac:dyDescent="0.25">
      <c r="A16" s="7" t="s">
        <v>45</v>
      </c>
      <c r="B16" s="8" t="s">
        <v>28</v>
      </c>
      <c r="C16" s="7" t="s">
        <v>29</v>
      </c>
      <c r="D16" s="8" t="s">
        <v>30</v>
      </c>
      <c r="E16" s="8" t="s">
        <v>31</v>
      </c>
      <c r="F16" s="9" t="s">
        <v>32</v>
      </c>
      <c r="G16" s="8" t="s">
        <v>19</v>
      </c>
      <c r="H16" s="10">
        <f>0.0642299999999993*100</f>
        <v>6.4229999999999299</v>
      </c>
      <c r="I16" s="17">
        <v>44.316455114942528</v>
      </c>
      <c r="J16" s="17">
        <v>15.906603793103452</v>
      </c>
      <c r="K16" s="12">
        <v>-21.451517656682395</v>
      </c>
      <c r="L16" s="12">
        <v>5.3684889900118344</v>
      </c>
      <c r="M16" s="13">
        <v>-59.702425676578855</v>
      </c>
      <c r="N16" s="14">
        <v>3.2503815170054939</v>
      </c>
      <c r="O16" s="18"/>
      <c r="Q16" s="19"/>
      <c r="R16" s="16"/>
      <c r="S16" s="16"/>
    </row>
    <row r="17" spans="1:19" x14ac:dyDescent="0.25">
      <c r="A17" s="7" t="s">
        <v>46</v>
      </c>
      <c r="B17" s="8" t="s">
        <v>28</v>
      </c>
      <c r="C17" s="7" t="s">
        <v>29</v>
      </c>
      <c r="D17" s="8" t="s">
        <v>30</v>
      </c>
      <c r="E17" s="8" t="s">
        <v>31</v>
      </c>
      <c r="F17" s="9" t="s">
        <v>47</v>
      </c>
      <c r="G17" s="8" t="s">
        <v>19</v>
      </c>
      <c r="H17" s="10">
        <f>0.0653199999999998*100</f>
        <v>6.5319999999999796</v>
      </c>
      <c r="I17" s="17">
        <v>44.534308671532841</v>
      </c>
      <c r="J17" s="17">
        <v>16.166701430656936</v>
      </c>
      <c r="K17" s="12">
        <v>-19.878788668373804</v>
      </c>
      <c r="L17" s="12">
        <v>10.864154953153243</v>
      </c>
      <c r="M17" s="13">
        <v>-18.527475227547072</v>
      </c>
      <c r="N17" s="14">
        <v>3.2138091788839565</v>
      </c>
      <c r="O17" s="18"/>
      <c r="Q17" s="19"/>
      <c r="R17" s="16"/>
      <c r="S17" s="16"/>
    </row>
    <row r="18" spans="1:19" s="18" customFormat="1" x14ac:dyDescent="0.25">
      <c r="A18" s="7" t="s">
        <v>48</v>
      </c>
      <c r="B18" s="8" t="s">
        <v>28</v>
      </c>
      <c r="C18" s="7" t="s">
        <v>49</v>
      </c>
      <c r="D18" s="8" t="s">
        <v>30</v>
      </c>
      <c r="E18" s="8" t="s">
        <v>31</v>
      </c>
      <c r="F18" s="9" t="s">
        <v>32</v>
      </c>
      <c r="G18" s="8" t="s">
        <v>19</v>
      </c>
      <c r="H18" s="10">
        <f>0.0636599999999996*100</f>
        <v>6.3659999999999606</v>
      </c>
      <c r="I18" s="17">
        <v>43.957881098265901</v>
      </c>
      <c r="J18" s="17">
        <v>15.724765722543353</v>
      </c>
      <c r="K18" s="12">
        <v>-21.879345860377498</v>
      </c>
      <c r="L18" s="12">
        <v>6.1823223877309488</v>
      </c>
      <c r="M18" s="13">
        <v>-55.117881563390462</v>
      </c>
      <c r="N18" s="14">
        <v>3.2613646218666044</v>
      </c>
      <c r="Q18" s="20"/>
      <c r="R18" s="21"/>
      <c r="S18" s="21"/>
    </row>
    <row r="19" spans="1:19" s="18" customFormat="1" x14ac:dyDescent="0.25">
      <c r="A19" s="7" t="s">
        <v>50</v>
      </c>
      <c r="B19" s="8" t="s">
        <v>28</v>
      </c>
      <c r="C19" s="7" t="s">
        <v>51</v>
      </c>
      <c r="D19" s="8" t="s">
        <v>30</v>
      </c>
      <c r="E19" s="8" t="s">
        <v>31</v>
      </c>
      <c r="F19" s="9" t="s">
        <v>32</v>
      </c>
      <c r="G19" s="8" t="s">
        <v>19</v>
      </c>
      <c r="H19" s="10">
        <f>0.0560099999999997*100</f>
        <v>5.6009999999999698</v>
      </c>
      <c r="I19" s="17">
        <v>44.30948969529085</v>
      </c>
      <c r="J19" s="17">
        <v>15.901187700831027</v>
      </c>
      <c r="K19" s="12">
        <v>-21.910760417359068</v>
      </c>
      <c r="L19" s="12">
        <v>4.734610362777933</v>
      </c>
      <c r="M19" s="13">
        <v>-47.950031403904298</v>
      </c>
      <c r="N19" s="14">
        <v>3.250977575832549</v>
      </c>
      <c r="Q19" s="20"/>
      <c r="R19" s="21"/>
      <c r="S19" s="21"/>
    </row>
    <row r="20" spans="1:19" s="18" customFormat="1" x14ac:dyDescent="0.25">
      <c r="A20" s="7" t="s">
        <v>52</v>
      </c>
      <c r="B20" s="8" t="s">
        <v>28</v>
      </c>
      <c r="C20" s="7" t="s">
        <v>51</v>
      </c>
      <c r="D20" s="8" t="s">
        <v>30</v>
      </c>
      <c r="E20" s="8" t="s">
        <v>31</v>
      </c>
      <c r="F20" s="9" t="s">
        <v>32</v>
      </c>
      <c r="G20" s="8" t="s">
        <v>19</v>
      </c>
      <c r="H20" s="10">
        <f>0.0392900000000003*100</f>
        <v>3.9290000000000296</v>
      </c>
      <c r="I20" s="17">
        <v>44.919385007153075</v>
      </c>
      <c r="J20" s="17">
        <v>16.163928240343349</v>
      </c>
      <c r="K20" s="12">
        <v>-21.886760562295816</v>
      </c>
      <c r="L20" s="12">
        <v>7.2841810664571573</v>
      </c>
      <c r="M20" s="13">
        <v>-58.57611052258936</v>
      </c>
      <c r="N20" s="14">
        <v>3.2421542830295764</v>
      </c>
    </row>
    <row r="21" spans="1:19" s="18" customFormat="1" x14ac:dyDescent="0.25">
      <c r="A21" s="7" t="s">
        <v>53</v>
      </c>
      <c r="B21" s="8" t="s">
        <v>28</v>
      </c>
      <c r="C21" s="7" t="s">
        <v>51</v>
      </c>
      <c r="D21" s="8" t="s">
        <v>30</v>
      </c>
      <c r="E21" s="8" t="s">
        <v>31</v>
      </c>
      <c r="F21" s="9" t="s">
        <v>32</v>
      </c>
      <c r="G21" s="8" t="s">
        <v>19</v>
      </c>
      <c r="H21" s="10">
        <f>0.0474399999999999*100</f>
        <v>4.74399999999999</v>
      </c>
      <c r="I21" s="17">
        <v>44.368418265895954</v>
      </c>
      <c r="J21" s="17">
        <v>15.923828728323702</v>
      </c>
      <c r="K21" s="12">
        <v>-21.874751318848944</v>
      </c>
      <c r="L21" s="12">
        <v>5.4179318802820928</v>
      </c>
      <c r="M21" s="13">
        <v>-50.686719086248011</v>
      </c>
      <c r="N21" s="14">
        <v>3.2506726571025091</v>
      </c>
    </row>
    <row r="22" spans="1:19" s="18" customFormat="1" x14ac:dyDescent="0.25">
      <c r="A22" s="7" t="s">
        <v>54</v>
      </c>
      <c r="B22" s="8" t="s">
        <v>28</v>
      </c>
      <c r="C22" s="7" t="s">
        <v>51</v>
      </c>
      <c r="D22" s="8" t="s">
        <v>30</v>
      </c>
      <c r="E22" s="8" t="s">
        <v>31</v>
      </c>
      <c r="F22" s="9" t="s">
        <v>32</v>
      </c>
      <c r="G22" s="8" t="s">
        <v>19</v>
      </c>
      <c r="H22" s="10">
        <f>0.0461*100</f>
        <v>4.6100000000000003</v>
      </c>
      <c r="I22" s="17">
        <v>43.650626591230548</v>
      </c>
      <c r="J22" s="17">
        <v>15.788446053748235</v>
      </c>
      <c r="K22" s="12">
        <v>-21.672664314663319</v>
      </c>
      <c r="L22" s="12">
        <v>6.8181214754314157</v>
      </c>
      <c r="M22" s="13">
        <v>-52.979842763446364</v>
      </c>
      <c r="N22" s="14">
        <v>3.2255062245984845</v>
      </c>
    </row>
    <row r="23" spans="1:19" s="18" customFormat="1" x14ac:dyDescent="0.25">
      <c r="A23" s="7">
        <v>4551</v>
      </c>
      <c r="B23" s="8" t="s">
        <v>55</v>
      </c>
      <c r="C23" s="7">
        <v>639</v>
      </c>
      <c r="D23" s="8" t="s">
        <v>56</v>
      </c>
      <c r="E23" s="8" t="s">
        <v>57</v>
      </c>
      <c r="F23" s="9" t="s">
        <v>58</v>
      </c>
      <c r="G23" s="8" t="s">
        <v>19</v>
      </c>
      <c r="H23" s="10">
        <f>0.0521599999999998*100</f>
        <v>5.2159999999999798</v>
      </c>
      <c r="I23" s="17">
        <v>43.571969986130377</v>
      </c>
      <c r="J23" s="17">
        <v>14.918673509015257</v>
      </c>
      <c r="K23" s="12">
        <v>-21.948634190342023</v>
      </c>
      <c r="L23" s="12">
        <v>7.375320076144396</v>
      </c>
      <c r="M23" s="13">
        <v>-52.330495585075816</v>
      </c>
      <c r="N23" s="14">
        <v>3.4074051525492624</v>
      </c>
    </row>
    <row r="24" spans="1:19" s="18" customFormat="1" x14ac:dyDescent="0.25">
      <c r="A24" s="7">
        <v>4552</v>
      </c>
      <c r="B24" s="8" t="s">
        <v>55</v>
      </c>
      <c r="C24" s="7">
        <v>642</v>
      </c>
      <c r="D24" s="8" t="s">
        <v>56</v>
      </c>
      <c r="E24" s="8" t="s">
        <v>57</v>
      </c>
      <c r="F24" s="9" t="s">
        <v>18</v>
      </c>
      <c r="G24" s="8" t="s">
        <v>19</v>
      </c>
      <c r="H24" s="10">
        <f>0.03043*100</f>
        <v>3.0429999999999997</v>
      </c>
      <c r="I24" s="17">
        <v>43.737909844851906</v>
      </c>
      <c r="J24" s="17">
        <v>15.246075937940763</v>
      </c>
      <c r="K24" s="12">
        <v>-22.065907413362027</v>
      </c>
      <c r="L24" s="12">
        <v>8.6263596826438871</v>
      </c>
      <c r="M24" s="13">
        <v>-64.089180481104023</v>
      </c>
      <c r="N24" s="14">
        <v>3.3469308229454278</v>
      </c>
    </row>
    <row r="25" spans="1:19" s="18" customFormat="1" x14ac:dyDescent="0.25">
      <c r="A25" s="7">
        <v>4554</v>
      </c>
      <c r="B25" s="8" t="s">
        <v>55</v>
      </c>
      <c r="C25" s="7">
        <v>648</v>
      </c>
      <c r="D25" s="8" t="s">
        <v>56</v>
      </c>
      <c r="E25" s="8" t="s">
        <v>57</v>
      </c>
      <c r="F25" s="9" t="s">
        <v>32</v>
      </c>
      <c r="G25" s="8" t="s">
        <v>19</v>
      </c>
      <c r="H25" s="10">
        <f>0.0533900000000003*100</f>
        <v>5.3390000000000297</v>
      </c>
      <c r="I25" s="17">
        <v>43.46756648648649</v>
      </c>
      <c r="J25" s="17">
        <v>15.525005974395452</v>
      </c>
      <c r="K25" s="12">
        <v>-21.43324805534191</v>
      </c>
      <c r="L25" s="12">
        <v>7.0933348049003415</v>
      </c>
      <c r="M25" s="13">
        <v>-52.859819688603302</v>
      </c>
      <c r="N25" s="14">
        <v>3.2664825369173909</v>
      </c>
    </row>
    <row r="26" spans="1:19" s="18" customFormat="1" x14ac:dyDescent="0.25">
      <c r="A26" s="7" t="s">
        <v>59</v>
      </c>
      <c r="B26" s="8" t="s">
        <v>55</v>
      </c>
      <c r="C26" s="7">
        <v>553</v>
      </c>
      <c r="D26" s="8" t="s">
        <v>56</v>
      </c>
      <c r="E26" s="8" t="s">
        <v>57</v>
      </c>
      <c r="F26" s="9" t="s">
        <v>32</v>
      </c>
      <c r="G26" s="8" t="s">
        <v>19</v>
      </c>
      <c r="H26" s="10">
        <f>0.05701*100</f>
        <v>5.7009999999999996</v>
      </c>
      <c r="I26" s="17">
        <v>44.424019407616363</v>
      </c>
      <c r="J26" s="22">
        <v>15.897088180535967</v>
      </c>
      <c r="K26" s="12">
        <v>-21.891636123509212</v>
      </c>
      <c r="L26" s="12">
        <v>8.0375583852275767</v>
      </c>
      <c r="M26" s="13">
        <v>-60.187411013122876</v>
      </c>
      <c r="N26" s="14">
        <v>3.2602211205996916</v>
      </c>
    </row>
    <row r="27" spans="1:19" s="18" customFormat="1" x14ac:dyDescent="0.25">
      <c r="A27" s="7" t="s">
        <v>60</v>
      </c>
      <c r="B27" s="8" t="s">
        <v>55</v>
      </c>
      <c r="C27" s="7">
        <v>553</v>
      </c>
      <c r="D27" s="8" t="s">
        <v>56</v>
      </c>
      <c r="E27" s="8" t="s">
        <v>57</v>
      </c>
      <c r="F27" s="9" t="s">
        <v>32</v>
      </c>
      <c r="G27" s="8" t="s">
        <v>19</v>
      </c>
      <c r="H27" s="10">
        <f>0.0394800000000002*100</f>
        <v>3.9480000000000204</v>
      </c>
      <c r="I27" s="17">
        <v>44.647379521800282</v>
      </c>
      <c r="J27" s="22">
        <v>15.892242475386782</v>
      </c>
      <c r="K27" s="12">
        <v>-22.264588943452807</v>
      </c>
      <c r="L27" s="12">
        <v>10.981936038401273</v>
      </c>
      <c r="M27" s="13">
        <v>-62.915865455832197</v>
      </c>
      <c r="N27" s="14">
        <v>3.2776123018996794</v>
      </c>
    </row>
    <row r="28" spans="1:19" s="18" customFormat="1" x14ac:dyDescent="0.25">
      <c r="A28" s="7" t="s">
        <v>61</v>
      </c>
      <c r="B28" s="8" t="s">
        <v>55</v>
      </c>
      <c r="C28" s="7">
        <v>630</v>
      </c>
      <c r="D28" s="8" t="s">
        <v>56</v>
      </c>
      <c r="E28" s="8" t="s">
        <v>57</v>
      </c>
      <c r="F28" s="9" t="s">
        <v>62</v>
      </c>
      <c r="G28" s="8" t="s">
        <v>19</v>
      </c>
      <c r="H28" s="10">
        <f>0.04251*100</f>
        <v>4.2510000000000003</v>
      </c>
      <c r="I28" s="17">
        <v>44.564395294117645</v>
      </c>
      <c r="J28" s="22">
        <v>15.905550760401724</v>
      </c>
      <c r="K28" s="12">
        <v>-20.047899823381478</v>
      </c>
      <c r="L28" s="12">
        <v>11.323242798500146</v>
      </c>
      <c r="M28" s="13">
        <v>-13.26149243399864</v>
      </c>
      <c r="N28" s="14">
        <v>3.2687830363750803</v>
      </c>
    </row>
    <row r="29" spans="1:19" s="18" customFormat="1" x14ac:dyDescent="0.25">
      <c r="A29" s="7" t="s">
        <v>63</v>
      </c>
      <c r="B29" s="8" t="s">
        <v>55</v>
      </c>
      <c r="C29" s="7">
        <v>630</v>
      </c>
      <c r="D29" s="8" t="s">
        <v>56</v>
      </c>
      <c r="E29" s="8" t="s">
        <v>57</v>
      </c>
      <c r="F29" s="9" t="s">
        <v>62</v>
      </c>
      <c r="G29" s="8" t="s">
        <v>19</v>
      </c>
      <c r="H29" s="10">
        <f>0.0465499999999999*100</f>
        <v>4.6549999999999896</v>
      </c>
      <c r="I29" s="17">
        <v>44.44925012587413</v>
      </c>
      <c r="J29" s="17">
        <v>16.007163076923078</v>
      </c>
      <c r="K29" s="12">
        <v>-21.824782051795747</v>
      </c>
      <c r="L29" s="12">
        <v>7.7726497563347143</v>
      </c>
      <c r="M29" s="13">
        <v>-64.510109648047973</v>
      </c>
      <c r="N29" s="14">
        <v>3.2396407927490549</v>
      </c>
      <c r="S29" s="21"/>
    </row>
    <row r="30" spans="1:19" s="18" customFormat="1" x14ac:dyDescent="0.25">
      <c r="A30" s="7" t="s">
        <v>64</v>
      </c>
      <c r="B30" s="8" t="s">
        <v>55</v>
      </c>
      <c r="C30" s="7">
        <v>635</v>
      </c>
      <c r="D30" s="8" t="s">
        <v>56</v>
      </c>
      <c r="E30" s="8" t="s">
        <v>57</v>
      </c>
      <c r="F30" s="9" t="s">
        <v>58</v>
      </c>
      <c r="G30" s="8" t="s">
        <v>19</v>
      </c>
      <c r="H30" s="10">
        <f>0.0291399999999999*100</f>
        <v>2.9139999999999899</v>
      </c>
      <c r="I30" s="17">
        <v>43.424006534090907</v>
      </c>
      <c r="J30" s="17">
        <v>15.529893465909094</v>
      </c>
      <c r="K30" s="12">
        <v>-21.477025317911625</v>
      </c>
      <c r="L30" s="12">
        <v>10.046904805799779</v>
      </c>
      <c r="M30" s="13">
        <v>-62.432858940928384</v>
      </c>
      <c r="N30" s="14">
        <v>3.2621821307177767</v>
      </c>
      <c r="S30" s="21"/>
    </row>
    <row r="31" spans="1:19" s="18" customFormat="1" x14ac:dyDescent="0.25">
      <c r="A31" s="7" t="s">
        <v>65</v>
      </c>
      <c r="B31" s="8" t="s">
        <v>55</v>
      </c>
      <c r="C31" s="7">
        <v>635</v>
      </c>
      <c r="D31" s="8" t="s">
        <v>56</v>
      </c>
      <c r="E31" s="8" t="s">
        <v>57</v>
      </c>
      <c r="F31" s="9" t="s">
        <v>32</v>
      </c>
      <c r="G31" s="8" t="s">
        <v>19</v>
      </c>
      <c r="H31" s="10">
        <f>0.0450599999999994*100</f>
        <v>4.5059999999999398</v>
      </c>
      <c r="I31" s="17">
        <v>45.688383255813953</v>
      </c>
      <c r="J31" s="17">
        <v>16.035850813953491</v>
      </c>
      <c r="K31" s="12">
        <v>-22.257005090494872</v>
      </c>
      <c r="L31" s="12">
        <v>8.1099819055499225</v>
      </c>
      <c r="M31" s="13">
        <v>-61.394021242253672</v>
      </c>
      <c r="N31" s="14">
        <v>3.3239966133925534</v>
      </c>
      <c r="S31" s="21"/>
    </row>
    <row r="32" spans="1:19" s="18" customFormat="1" x14ac:dyDescent="0.25">
      <c r="A32" s="7" t="s">
        <v>66</v>
      </c>
      <c r="B32" s="8" t="s">
        <v>55</v>
      </c>
      <c r="C32" s="7">
        <v>635</v>
      </c>
      <c r="D32" s="8" t="s">
        <v>56</v>
      </c>
      <c r="E32" s="8" t="s">
        <v>57</v>
      </c>
      <c r="F32" s="9" t="s">
        <v>32</v>
      </c>
      <c r="G32" s="8" t="s">
        <v>19</v>
      </c>
      <c r="H32" s="10">
        <f>0.0366*100</f>
        <v>3.66</v>
      </c>
      <c r="I32" s="17">
        <v>44.438510028985505</v>
      </c>
      <c r="J32" s="17">
        <v>15.928031420289857</v>
      </c>
      <c r="K32" s="12">
        <v>-22.266768366659221</v>
      </c>
      <c r="L32" s="12">
        <v>7.1529792705679958</v>
      </c>
      <c r="M32" s="13">
        <v>-62.946581334556861</v>
      </c>
      <c r="N32" s="14">
        <v>3.2549489010366539</v>
      </c>
      <c r="R32" s="21"/>
      <c r="S32" s="21"/>
    </row>
    <row r="33" spans="1:20" s="18" customFormat="1" x14ac:dyDescent="0.25">
      <c r="A33" s="7" t="s">
        <v>67</v>
      </c>
      <c r="B33" s="8" t="s">
        <v>55</v>
      </c>
      <c r="C33" s="7">
        <v>635</v>
      </c>
      <c r="D33" s="8" t="s">
        <v>56</v>
      </c>
      <c r="E33" s="8" t="s">
        <v>57</v>
      </c>
      <c r="F33" s="9" t="s">
        <v>68</v>
      </c>
      <c r="G33" s="8" t="s">
        <v>19</v>
      </c>
      <c r="H33" s="10">
        <f>0.0459300000000002*100</f>
        <v>4.5930000000000204</v>
      </c>
      <c r="I33" s="17">
        <v>44.502679451303166</v>
      </c>
      <c r="J33" s="17">
        <v>15.881320877914954</v>
      </c>
      <c r="K33" s="12">
        <v>-21.939066586348858</v>
      </c>
      <c r="L33" s="12">
        <v>5.7548907571004237</v>
      </c>
      <c r="M33" s="13">
        <v>-63.690698755921524</v>
      </c>
      <c r="N33" s="14">
        <v>3.2692364251255861</v>
      </c>
      <c r="R33" s="21"/>
      <c r="S33" s="21"/>
    </row>
    <row r="34" spans="1:20" s="18" customFormat="1" x14ac:dyDescent="0.25">
      <c r="A34" s="7" t="s">
        <v>69</v>
      </c>
      <c r="B34" s="8" t="s">
        <v>55</v>
      </c>
      <c r="C34" s="7">
        <v>635</v>
      </c>
      <c r="D34" s="8" t="s">
        <v>56</v>
      </c>
      <c r="E34" s="8" t="s">
        <v>57</v>
      </c>
      <c r="F34" s="9" t="s">
        <v>68</v>
      </c>
      <c r="G34" s="8" t="s">
        <v>19</v>
      </c>
      <c r="H34" s="10">
        <f>0.0513599999999999*100</f>
        <v>5.1359999999999895</v>
      </c>
      <c r="I34" s="17">
        <v>44.136767774647886</v>
      </c>
      <c r="J34" s="17">
        <v>15.819586028169017</v>
      </c>
      <c r="K34" s="12">
        <v>-21.795554041759154</v>
      </c>
      <c r="L34" s="12">
        <v>6.0511925073796862</v>
      </c>
      <c r="M34" s="13">
        <v>-64.788769258696362</v>
      </c>
      <c r="N34" s="14">
        <v>3.2550090530434104</v>
      </c>
    </row>
    <row r="35" spans="1:20" s="18" customFormat="1" x14ac:dyDescent="0.25">
      <c r="A35" s="7" t="s">
        <v>70</v>
      </c>
      <c r="B35" s="8" t="s">
        <v>55</v>
      </c>
      <c r="C35" s="7">
        <v>644</v>
      </c>
      <c r="D35" s="8" t="s">
        <v>56</v>
      </c>
      <c r="E35" s="8" t="s">
        <v>57</v>
      </c>
      <c r="F35" s="9" t="s">
        <v>68</v>
      </c>
      <c r="G35" s="8" t="s">
        <v>19</v>
      </c>
      <c r="H35" s="10">
        <f>0.0373800000000006*100</f>
        <v>3.7380000000000599</v>
      </c>
      <c r="I35" s="17">
        <v>43.633554139402555</v>
      </c>
      <c r="J35" s="17">
        <v>15.352628335704127</v>
      </c>
      <c r="K35" s="12">
        <v>-21.841573599827704</v>
      </c>
      <c r="L35" s="12">
        <v>7.5846651535175944</v>
      </c>
      <c r="M35" s="13">
        <v>-54.270733450524858</v>
      </c>
      <c r="N35" s="14">
        <v>3.3157718697748693</v>
      </c>
    </row>
    <row r="36" spans="1:20" s="18" customFormat="1" x14ac:dyDescent="0.25">
      <c r="A36" s="7" t="s">
        <v>71</v>
      </c>
      <c r="B36" s="8" t="s">
        <v>55</v>
      </c>
      <c r="C36" s="7">
        <v>644</v>
      </c>
      <c r="D36" s="8" t="s">
        <v>56</v>
      </c>
      <c r="E36" s="8" t="s">
        <v>57</v>
      </c>
      <c r="F36" s="9" t="s">
        <v>72</v>
      </c>
      <c r="G36" s="8" t="s">
        <v>19</v>
      </c>
      <c r="H36" s="10">
        <f>0.0271400000000002*100</f>
        <v>2.71400000000002</v>
      </c>
      <c r="I36" s="17">
        <v>44.555578228571427</v>
      </c>
      <c r="J36" s="17">
        <v>15.249586914285716</v>
      </c>
      <c r="K36" s="12">
        <v>-21.593203483445507</v>
      </c>
      <c r="L36" s="12">
        <v>8.1833382471561364</v>
      </c>
      <c r="M36" s="13">
        <v>-64.342579323442862</v>
      </c>
      <c r="N36" s="14">
        <v>3.408715804926977</v>
      </c>
    </row>
    <row r="37" spans="1:20" s="18" customFormat="1" x14ac:dyDescent="0.25">
      <c r="A37" s="7" t="s">
        <v>73</v>
      </c>
      <c r="B37" s="8" t="s">
        <v>55</v>
      </c>
      <c r="C37" s="7">
        <v>644</v>
      </c>
      <c r="D37" s="8" t="s">
        <v>56</v>
      </c>
      <c r="E37" s="8" t="s">
        <v>57</v>
      </c>
      <c r="F37" s="9" t="s">
        <v>72</v>
      </c>
      <c r="G37" s="8" t="s">
        <v>19</v>
      </c>
      <c r="H37" s="10">
        <f>0.04434*100</f>
        <v>4.4340000000000002</v>
      </c>
      <c r="I37" s="17">
        <v>44.874712834978844</v>
      </c>
      <c r="J37" s="17">
        <v>16.092222905500709</v>
      </c>
      <c r="K37" s="12">
        <v>-21.602799188556741</v>
      </c>
      <c r="L37" s="12">
        <v>8.2918491343638596</v>
      </c>
      <c r="M37" s="13">
        <v>-59.069875305067768</v>
      </c>
      <c r="N37" s="14">
        <v>3.2533623196900199</v>
      </c>
    </row>
    <row r="38" spans="1:20" s="18" customFormat="1" x14ac:dyDescent="0.25">
      <c r="A38" s="23">
        <v>3598</v>
      </c>
      <c r="B38" s="24" t="s">
        <v>74</v>
      </c>
      <c r="C38" s="23" t="s">
        <v>75</v>
      </c>
      <c r="D38" s="25">
        <v>5.0999999999999996</v>
      </c>
      <c r="E38" s="24" t="s">
        <v>76</v>
      </c>
      <c r="F38" s="23" t="s">
        <v>77</v>
      </c>
      <c r="G38" s="24" t="s">
        <v>19</v>
      </c>
      <c r="H38" s="26">
        <v>1.1231577725833781</v>
      </c>
      <c r="I38" s="27"/>
      <c r="J38" s="25"/>
      <c r="K38" s="25"/>
      <c r="L38" s="25"/>
      <c r="M38" s="25"/>
      <c r="N38" s="25"/>
      <c r="O38" s="15" t="s">
        <v>78</v>
      </c>
      <c r="T38" s="28"/>
    </row>
    <row r="39" spans="1:20" s="18" customFormat="1" x14ac:dyDescent="0.25">
      <c r="A39" s="29">
        <v>3600</v>
      </c>
      <c r="B39" s="8" t="s">
        <v>74</v>
      </c>
      <c r="C39" s="30" t="s">
        <v>79</v>
      </c>
      <c r="D39" s="31" t="s">
        <v>80</v>
      </c>
      <c r="E39" s="8" t="s">
        <v>81</v>
      </c>
      <c r="F39" s="32" t="s">
        <v>32</v>
      </c>
      <c r="G39" s="8" t="s">
        <v>82</v>
      </c>
      <c r="H39" s="10">
        <f>0.0749386131228048*100</f>
        <v>7.4938613122804796</v>
      </c>
      <c r="I39" s="33">
        <v>43.052065044247783</v>
      </c>
      <c r="J39" s="33">
        <v>15.293475752212389</v>
      </c>
      <c r="K39" s="34">
        <v>-21.799600135974689</v>
      </c>
      <c r="L39" s="34">
        <v>3.2960968651698952</v>
      </c>
      <c r="M39" s="35">
        <v>-69.404095145691187</v>
      </c>
      <c r="N39" s="14">
        <v>3.2842376731151561</v>
      </c>
      <c r="O39" s="15"/>
      <c r="T39" s="28"/>
    </row>
    <row r="40" spans="1:20" s="18" customFormat="1" x14ac:dyDescent="0.25">
      <c r="A40" s="29">
        <v>3603</v>
      </c>
      <c r="B40" s="8" t="s">
        <v>74</v>
      </c>
      <c r="C40" s="30" t="s">
        <v>83</v>
      </c>
      <c r="D40" s="36">
        <v>5</v>
      </c>
      <c r="E40" s="8" t="s">
        <v>76</v>
      </c>
      <c r="F40" s="37" t="s">
        <v>32</v>
      </c>
      <c r="G40" s="8" t="s">
        <v>19</v>
      </c>
      <c r="H40" s="10">
        <f>0.0537847253642207*100</f>
        <v>5.3784725364220698</v>
      </c>
      <c r="I40" s="33">
        <v>43.723190257879665</v>
      </c>
      <c r="J40" s="33">
        <v>15.336610544412608</v>
      </c>
      <c r="K40" s="34">
        <v>-21.784535096387483</v>
      </c>
      <c r="L40" s="34">
        <v>2.5350601997006801</v>
      </c>
      <c r="M40" s="35">
        <v>-68.853512240397038</v>
      </c>
      <c r="N40" s="14">
        <v>3.3260535948588008</v>
      </c>
      <c r="O40" s="15"/>
      <c r="T40" s="28"/>
    </row>
    <row r="41" spans="1:20" s="18" customFormat="1" x14ac:dyDescent="0.25">
      <c r="A41" s="29">
        <v>3607</v>
      </c>
      <c r="B41" s="8" t="s">
        <v>74</v>
      </c>
      <c r="C41" s="30" t="s">
        <v>84</v>
      </c>
      <c r="D41" s="36">
        <v>2</v>
      </c>
      <c r="E41" s="8" t="s">
        <v>85</v>
      </c>
      <c r="F41" s="37" t="s">
        <v>86</v>
      </c>
      <c r="G41" s="8" t="s">
        <v>19</v>
      </c>
      <c r="H41" s="10">
        <f>0.0190283764367814*100</f>
        <v>1.9028376436781398</v>
      </c>
      <c r="I41" s="33">
        <v>43.911516480446927</v>
      </c>
      <c r="J41" s="33">
        <v>15.130161466480446</v>
      </c>
      <c r="K41" s="34">
        <v>-21.850881454709924</v>
      </c>
      <c r="L41" s="34">
        <v>3.2843850273564912</v>
      </c>
      <c r="M41" s="35">
        <v>-72.356360460507418</v>
      </c>
      <c r="N41" s="14">
        <v>3.3859587469715535</v>
      </c>
      <c r="O41" s="15"/>
      <c r="T41" s="28"/>
    </row>
    <row r="42" spans="1:20" s="18" customFormat="1" x14ac:dyDescent="0.25">
      <c r="A42" s="29">
        <v>3608</v>
      </c>
      <c r="B42" s="8" t="s">
        <v>74</v>
      </c>
      <c r="C42" s="30" t="s">
        <v>87</v>
      </c>
      <c r="D42" s="36">
        <v>4</v>
      </c>
      <c r="E42" s="8" t="s">
        <v>88</v>
      </c>
      <c r="F42" s="37" t="s">
        <v>68</v>
      </c>
      <c r="G42" s="8" t="s">
        <v>19</v>
      </c>
      <c r="H42" s="10">
        <f>0.102217962390485*100</f>
        <v>10.2217962390485</v>
      </c>
      <c r="I42" s="33">
        <v>44.149773841554556</v>
      </c>
      <c r="J42" s="33">
        <v>15.970486606875934</v>
      </c>
      <c r="K42" s="12">
        <v>-21.335243712455892</v>
      </c>
      <c r="L42" s="12">
        <v>6.4337227852410859</v>
      </c>
      <c r="M42" s="35">
        <v>-56.128173978546499</v>
      </c>
      <c r="N42" s="14">
        <v>3.2252035113092519</v>
      </c>
      <c r="O42" s="15"/>
    </row>
    <row r="43" spans="1:20" s="18" customFormat="1" x14ac:dyDescent="0.25">
      <c r="A43" s="29">
        <v>3610</v>
      </c>
      <c r="B43" s="8" t="s">
        <v>74</v>
      </c>
      <c r="C43" s="30" t="s">
        <v>89</v>
      </c>
      <c r="D43" s="31" t="s">
        <v>80</v>
      </c>
      <c r="E43" s="8" t="s">
        <v>81</v>
      </c>
      <c r="F43" s="32" t="s">
        <v>72</v>
      </c>
      <c r="G43" s="8" t="s">
        <v>82</v>
      </c>
      <c r="H43" s="10">
        <f>0.0668615699459148*100</f>
        <v>6.6861569945914798</v>
      </c>
      <c r="I43" s="33">
        <v>45.171001137980085</v>
      </c>
      <c r="J43" s="33">
        <v>16.311384580369843</v>
      </c>
      <c r="K43" s="34">
        <v>-21.376149493929674</v>
      </c>
      <c r="L43" s="34">
        <v>3.8176957046466606</v>
      </c>
      <c r="M43" s="35">
        <v>-69.188342356456957</v>
      </c>
      <c r="N43" s="14">
        <v>3.2308416902305992</v>
      </c>
      <c r="O43" s="15"/>
    </row>
    <row r="44" spans="1:20" s="18" customFormat="1" x14ac:dyDescent="0.25">
      <c r="A44" s="29">
        <v>3611</v>
      </c>
      <c r="B44" s="8" t="s">
        <v>74</v>
      </c>
      <c r="C44" s="30" t="s">
        <v>90</v>
      </c>
      <c r="D44" s="31" t="s">
        <v>80</v>
      </c>
      <c r="E44" s="8" t="s">
        <v>81</v>
      </c>
      <c r="F44" s="32" t="s">
        <v>18</v>
      </c>
      <c r="G44" s="8" t="s">
        <v>19</v>
      </c>
      <c r="H44" s="10">
        <f>0.0935032146317116*100</f>
        <v>9.3503214631711593</v>
      </c>
      <c r="I44" s="33">
        <v>43.735082951289399</v>
      </c>
      <c r="J44" s="33">
        <v>15.687518381088825</v>
      </c>
      <c r="K44" s="12">
        <v>-21.352399839084612</v>
      </c>
      <c r="L44" s="12">
        <v>3.6215564552164956</v>
      </c>
      <c r="M44" s="35">
        <v>-73.42380415464909</v>
      </c>
      <c r="N44" s="14">
        <v>3.2525388785953737</v>
      </c>
      <c r="O44" s="15"/>
    </row>
    <row r="45" spans="1:20" s="18" customFormat="1" x14ac:dyDescent="0.25">
      <c r="A45" s="29">
        <v>3612</v>
      </c>
      <c r="B45" s="8" t="s">
        <v>74</v>
      </c>
      <c r="C45" s="30" t="s">
        <v>91</v>
      </c>
      <c r="D45" s="31" t="s">
        <v>80</v>
      </c>
      <c r="E45" s="8" t="s">
        <v>81</v>
      </c>
      <c r="F45" s="32" t="s">
        <v>92</v>
      </c>
      <c r="G45" s="8" t="s">
        <v>19</v>
      </c>
      <c r="H45" s="10">
        <f>0.158651793631159*100</f>
        <v>15.865179363115899</v>
      </c>
      <c r="I45" s="33">
        <v>44.482573553719007</v>
      </c>
      <c r="J45" s="33">
        <v>16.267328484848484</v>
      </c>
      <c r="K45" s="12">
        <v>-21.03903518345053</v>
      </c>
      <c r="L45" s="12">
        <v>2.7438455036530796</v>
      </c>
      <c r="M45" s="35">
        <v>-71.40639509847918</v>
      </c>
      <c r="N45" s="14">
        <v>3.190218717290231</v>
      </c>
      <c r="O45" s="15"/>
    </row>
    <row r="46" spans="1:20" s="18" customFormat="1" x14ac:dyDescent="0.25">
      <c r="A46" s="38" t="s">
        <v>93</v>
      </c>
      <c r="B46" s="24" t="s">
        <v>74</v>
      </c>
      <c r="C46" s="23" t="s">
        <v>94</v>
      </c>
      <c r="D46" s="39" t="s">
        <v>95</v>
      </c>
      <c r="E46" s="24" t="s">
        <v>96</v>
      </c>
      <c r="F46" s="40" t="s">
        <v>97</v>
      </c>
      <c r="G46" s="24" t="s">
        <v>19</v>
      </c>
      <c r="H46" s="26">
        <v>4.8898271539780209</v>
      </c>
      <c r="I46" s="27">
        <v>40.972431472868216</v>
      </c>
      <c r="J46" s="27">
        <v>9.3645196434108531</v>
      </c>
      <c r="K46" s="41">
        <v>-23.168813975401736</v>
      </c>
      <c r="L46" s="41">
        <v>4.3338685953382283</v>
      </c>
      <c r="M46" s="42"/>
      <c r="N46" s="43">
        <f>L46*14/12</f>
        <v>5.0561800278945999</v>
      </c>
      <c r="O46" s="15" t="s">
        <v>78</v>
      </c>
    </row>
    <row r="47" spans="1:20" x14ac:dyDescent="0.25">
      <c r="A47" s="23" t="s">
        <v>98</v>
      </c>
      <c r="B47" s="24" t="s">
        <v>74</v>
      </c>
      <c r="C47" s="23" t="s">
        <v>99</v>
      </c>
      <c r="D47" s="25" t="s">
        <v>95</v>
      </c>
      <c r="E47" s="44" t="s">
        <v>96</v>
      </c>
      <c r="F47" s="44" t="s">
        <v>97</v>
      </c>
      <c r="G47" s="24" t="s">
        <v>19</v>
      </c>
      <c r="H47" s="26">
        <v>39.953159353790262</v>
      </c>
      <c r="I47" s="27"/>
      <c r="J47" s="25"/>
      <c r="K47" s="25"/>
      <c r="L47" s="25"/>
      <c r="M47" s="45"/>
      <c r="N47" s="27"/>
      <c r="O47" s="15" t="s">
        <v>78</v>
      </c>
      <c r="T47" s="16"/>
    </row>
    <row r="48" spans="1:20" x14ac:dyDescent="0.25">
      <c r="A48" s="23" t="s">
        <v>100</v>
      </c>
      <c r="B48" s="24" t="s">
        <v>74</v>
      </c>
      <c r="C48" s="23" t="s">
        <v>101</v>
      </c>
      <c r="D48" s="27">
        <v>2.2000000000000002</v>
      </c>
      <c r="E48" s="44" t="s">
        <v>96</v>
      </c>
      <c r="F48" s="44" t="s">
        <v>102</v>
      </c>
      <c r="G48" s="44" t="s">
        <v>102</v>
      </c>
      <c r="H48" s="26">
        <v>0.73432767586730807</v>
      </c>
      <c r="I48" s="27"/>
      <c r="J48" s="27"/>
      <c r="K48" s="27"/>
      <c r="L48" s="27"/>
      <c r="M48" s="45"/>
      <c r="N48" s="27"/>
      <c r="O48" s="15" t="s">
        <v>78</v>
      </c>
    </row>
    <row r="49" spans="1:20" x14ac:dyDescent="0.25">
      <c r="A49" s="23" t="s">
        <v>103</v>
      </c>
      <c r="B49" s="24" t="s">
        <v>74</v>
      </c>
      <c r="C49" s="23" t="s">
        <v>104</v>
      </c>
      <c r="D49" s="27">
        <v>2.2999999999999998</v>
      </c>
      <c r="E49" s="44" t="s">
        <v>96</v>
      </c>
      <c r="F49" s="44" t="s">
        <v>102</v>
      </c>
      <c r="G49" s="44" t="s">
        <v>102</v>
      </c>
      <c r="H49" s="26">
        <v>0.78433223218497561</v>
      </c>
      <c r="I49" s="27"/>
      <c r="J49" s="27"/>
      <c r="K49" s="27"/>
      <c r="L49" s="27"/>
      <c r="M49" s="45"/>
      <c r="N49" s="27"/>
      <c r="O49" s="15" t="s">
        <v>78</v>
      </c>
      <c r="T49" s="16"/>
    </row>
    <row r="50" spans="1:20" x14ac:dyDescent="0.25">
      <c r="A50" s="46">
        <v>4168</v>
      </c>
      <c r="B50" s="8" t="s">
        <v>105</v>
      </c>
      <c r="C50" s="7" t="s">
        <v>106</v>
      </c>
      <c r="D50" s="47" t="s">
        <v>107</v>
      </c>
      <c r="E50" s="8" t="s">
        <v>108</v>
      </c>
      <c r="F50" s="9" t="s">
        <v>18</v>
      </c>
      <c r="G50" s="48" t="s">
        <v>109</v>
      </c>
      <c r="H50" s="49">
        <v>7.43</v>
      </c>
      <c r="I50" s="33">
        <v>40.94</v>
      </c>
      <c r="J50" s="33">
        <v>15.074999999999999</v>
      </c>
      <c r="K50" s="49">
        <v>-21.92135</v>
      </c>
      <c r="L50" s="49">
        <v>6.2200349999999993</v>
      </c>
      <c r="M50" s="35">
        <v>-57.026760632822828</v>
      </c>
      <c r="N50" s="14">
        <v>3.1683902123200549</v>
      </c>
    </row>
    <row r="51" spans="1:20" x14ac:dyDescent="0.25">
      <c r="A51" s="46">
        <v>4169</v>
      </c>
      <c r="B51" s="8" t="s">
        <v>105</v>
      </c>
      <c r="C51" s="7" t="s">
        <v>106</v>
      </c>
      <c r="D51" s="47" t="s">
        <v>107</v>
      </c>
      <c r="E51" s="8" t="s">
        <v>108</v>
      </c>
      <c r="F51" s="9" t="s">
        <v>18</v>
      </c>
      <c r="G51" s="48" t="s">
        <v>110</v>
      </c>
      <c r="H51" s="49">
        <v>4.2699999999999996</v>
      </c>
      <c r="I51" s="33">
        <v>41.204999999999998</v>
      </c>
      <c r="J51" s="33">
        <v>15.1</v>
      </c>
      <c r="K51" s="49">
        <v>-22.175600000000003</v>
      </c>
      <c r="L51" s="49">
        <v>8.9327800000000011</v>
      </c>
      <c r="M51" s="13">
        <v>-59.001579155425148</v>
      </c>
      <c r="N51" s="14">
        <v>3.1836119512434742</v>
      </c>
    </row>
    <row r="52" spans="1:20" x14ac:dyDescent="0.25">
      <c r="A52" s="46">
        <v>4170</v>
      </c>
      <c r="B52" s="8" t="s">
        <v>105</v>
      </c>
      <c r="C52" s="7" t="s">
        <v>106</v>
      </c>
      <c r="D52" s="47" t="s">
        <v>107</v>
      </c>
      <c r="E52" s="8" t="s">
        <v>108</v>
      </c>
      <c r="F52" s="9" t="s">
        <v>18</v>
      </c>
      <c r="G52" s="48" t="s">
        <v>111</v>
      </c>
      <c r="H52" s="49">
        <v>4.7699999999999996</v>
      </c>
      <c r="I52" s="33">
        <v>41.465000000000003</v>
      </c>
      <c r="J52" s="33">
        <v>15.2</v>
      </c>
      <c r="K52" s="49">
        <v>-22.19295</v>
      </c>
      <c r="L52" s="49">
        <v>6.64262</v>
      </c>
      <c r="M52" s="13">
        <v>-73.022036143226615</v>
      </c>
      <c r="N52" s="14">
        <v>3.1830500609485815</v>
      </c>
      <c r="S52" s="16"/>
      <c r="T52" s="16"/>
    </row>
    <row r="53" spans="1:20" x14ac:dyDescent="0.25">
      <c r="A53" s="46">
        <v>4171</v>
      </c>
      <c r="B53" s="8" t="s">
        <v>105</v>
      </c>
      <c r="C53" s="7" t="s">
        <v>106</v>
      </c>
      <c r="D53" s="47" t="s">
        <v>107</v>
      </c>
      <c r="E53" s="8" t="s">
        <v>108</v>
      </c>
      <c r="F53" s="9" t="s">
        <v>18</v>
      </c>
      <c r="G53" s="48" t="s">
        <v>110</v>
      </c>
      <c r="H53" s="49">
        <v>4.4400000000000004</v>
      </c>
      <c r="I53" s="33">
        <v>40.875</v>
      </c>
      <c r="J53" s="33">
        <v>14.935</v>
      </c>
      <c r="K53" s="49">
        <v>-22.22625</v>
      </c>
      <c r="L53" s="49">
        <v>5.5089500000000005</v>
      </c>
      <c r="M53" s="13">
        <v>-56.444495423853155</v>
      </c>
      <c r="N53" s="14">
        <v>3.1931321034849391</v>
      </c>
    </row>
    <row r="54" spans="1:20" x14ac:dyDescent="0.25">
      <c r="A54" s="46">
        <v>4172</v>
      </c>
      <c r="B54" s="8" t="s">
        <v>105</v>
      </c>
      <c r="C54" s="7" t="s">
        <v>106</v>
      </c>
      <c r="D54" s="47" t="s">
        <v>107</v>
      </c>
      <c r="E54" s="8" t="s">
        <v>108</v>
      </c>
      <c r="F54" s="9" t="s">
        <v>18</v>
      </c>
      <c r="G54" s="48" t="s">
        <v>112</v>
      </c>
      <c r="H54" s="49">
        <v>5.95</v>
      </c>
      <c r="I54" s="33">
        <v>41.15</v>
      </c>
      <c r="J54" s="33">
        <v>15.13</v>
      </c>
      <c r="K54" s="49">
        <v>-21.690950000000001</v>
      </c>
      <c r="L54" s="49">
        <v>6.5909950000000004</v>
      </c>
      <c r="M54" s="13">
        <v>-53.532296825535148</v>
      </c>
      <c r="N54" s="14">
        <v>3.1730408165761537</v>
      </c>
    </row>
    <row r="55" spans="1:20" x14ac:dyDescent="0.25">
      <c r="A55" s="46">
        <v>4173</v>
      </c>
      <c r="B55" s="8" t="s">
        <v>105</v>
      </c>
      <c r="C55" s="7" t="s">
        <v>106</v>
      </c>
      <c r="D55" s="47" t="s">
        <v>107</v>
      </c>
      <c r="E55" s="8" t="s">
        <v>108</v>
      </c>
      <c r="F55" s="9" t="s">
        <v>18</v>
      </c>
      <c r="G55" s="48" t="s">
        <v>113</v>
      </c>
      <c r="H55" s="49">
        <v>3.11</v>
      </c>
      <c r="I55" s="33">
        <v>41.13</v>
      </c>
      <c r="J55" s="33">
        <v>15.225</v>
      </c>
      <c r="K55" s="49">
        <v>-22.471450000000001</v>
      </c>
      <c r="L55" s="49">
        <v>6.4296600000000002</v>
      </c>
      <c r="M55" s="13">
        <v>-67.851813863834451</v>
      </c>
      <c r="N55" s="14">
        <v>3.1517516714941332</v>
      </c>
    </row>
    <row r="56" spans="1:20" x14ac:dyDescent="0.25">
      <c r="A56" s="46">
        <v>4174</v>
      </c>
      <c r="B56" s="8" t="s">
        <v>105</v>
      </c>
      <c r="C56" s="7" t="s">
        <v>106</v>
      </c>
      <c r="D56" s="47" t="s">
        <v>107</v>
      </c>
      <c r="E56" s="8" t="s">
        <v>108</v>
      </c>
      <c r="F56" s="9" t="s">
        <v>18</v>
      </c>
      <c r="G56" s="48" t="s">
        <v>114</v>
      </c>
      <c r="H56" s="49">
        <v>4.04</v>
      </c>
      <c r="I56" s="33">
        <v>41.97</v>
      </c>
      <c r="J56" s="33">
        <v>15.234999999999999</v>
      </c>
      <c r="K56" s="49">
        <v>-22.307600000000001</v>
      </c>
      <c r="L56" s="49">
        <v>9.333005</v>
      </c>
      <c r="M56" s="13">
        <v>-67.346160709765613</v>
      </c>
      <c r="N56" s="14">
        <v>3.2140362026301763</v>
      </c>
    </row>
    <row r="57" spans="1:20" x14ac:dyDescent="0.25">
      <c r="A57" s="46">
        <v>4175</v>
      </c>
      <c r="B57" s="8" t="s">
        <v>105</v>
      </c>
      <c r="C57" s="7" t="s">
        <v>106</v>
      </c>
      <c r="D57" s="47" t="s">
        <v>107</v>
      </c>
      <c r="E57" s="8" t="s">
        <v>108</v>
      </c>
      <c r="F57" s="9" t="s">
        <v>18</v>
      </c>
      <c r="G57" s="48" t="s">
        <v>115</v>
      </c>
      <c r="H57" s="49">
        <v>2.86</v>
      </c>
      <c r="I57" s="33">
        <v>41.82</v>
      </c>
      <c r="J57" s="33">
        <v>15.17</v>
      </c>
      <c r="K57" s="49">
        <v>-21.86965</v>
      </c>
      <c r="L57" s="49">
        <v>6.57158</v>
      </c>
      <c r="M57" s="13">
        <v>-65.469652295901028</v>
      </c>
      <c r="N57" s="14">
        <v>3.2167142949243122</v>
      </c>
    </row>
    <row r="58" spans="1:20" x14ac:dyDescent="0.25">
      <c r="A58" s="46">
        <v>4176</v>
      </c>
      <c r="B58" s="8" t="s">
        <v>105</v>
      </c>
      <c r="C58" s="7" t="s">
        <v>106</v>
      </c>
      <c r="D58" s="47" t="s">
        <v>107</v>
      </c>
      <c r="E58" s="8" t="s">
        <v>108</v>
      </c>
      <c r="F58" s="9" t="s">
        <v>18</v>
      </c>
      <c r="G58" s="48" t="s">
        <v>110</v>
      </c>
      <c r="H58" s="49">
        <v>4.3899999999999997</v>
      </c>
      <c r="I58" s="33">
        <v>42.295000000000002</v>
      </c>
      <c r="J58" s="33">
        <v>15.615</v>
      </c>
      <c r="K58" s="49">
        <v>-21.88185</v>
      </c>
      <c r="L58" s="49">
        <v>8.1831150000000008</v>
      </c>
      <c r="M58" s="13">
        <v>-58.075205903018379</v>
      </c>
      <c r="N58" s="14">
        <v>3.160546572391346</v>
      </c>
    </row>
    <row r="59" spans="1:20" x14ac:dyDescent="0.25">
      <c r="A59" s="46">
        <v>4177</v>
      </c>
      <c r="B59" s="8" t="s">
        <v>105</v>
      </c>
      <c r="C59" s="7" t="s">
        <v>106</v>
      </c>
      <c r="D59" s="47" t="s">
        <v>107</v>
      </c>
      <c r="E59" s="8" t="s">
        <v>108</v>
      </c>
      <c r="F59" s="9" t="s">
        <v>18</v>
      </c>
      <c r="G59" s="48" t="s">
        <v>116</v>
      </c>
      <c r="H59" s="49">
        <v>3.41</v>
      </c>
      <c r="I59" s="33">
        <v>41.545000000000002</v>
      </c>
      <c r="J59" s="33">
        <v>15.27</v>
      </c>
      <c r="K59" s="49">
        <v>-21.276450000000001</v>
      </c>
      <c r="L59" s="49">
        <v>3.850765</v>
      </c>
      <c r="M59" s="13">
        <v>-47.531692634566902</v>
      </c>
      <c r="N59" s="14">
        <v>3.1757295604554483</v>
      </c>
    </row>
    <row r="60" spans="1:20" x14ac:dyDescent="0.25">
      <c r="A60" s="46">
        <v>4178</v>
      </c>
      <c r="B60" s="8" t="s">
        <v>105</v>
      </c>
      <c r="C60" s="7" t="s">
        <v>106</v>
      </c>
      <c r="D60" s="47" t="s">
        <v>107</v>
      </c>
      <c r="E60" s="8" t="s">
        <v>108</v>
      </c>
      <c r="F60" s="9" t="s">
        <v>18</v>
      </c>
      <c r="G60" s="48" t="s">
        <v>112</v>
      </c>
      <c r="H60" s="49">
        <v>4.7699999999999996</v>
      </c>
      <c r="I60" s="33">
        <v>44.375</v>
      </c>
      <c r="J60" s="33">
        <v>16.204999999999998</v>
      </c>
      <c r="K60" s="49">
        <v>-22.166049999999998</v>
      </c>
      <c r="L60" s="49">
        <v>9.3136949999999992</v>
      </c>
      <c r="M60" s="13">
        <v>-61.30299810431616</v>
      </c>
      <c r="N60" s="14">
        <v>3.1952735352753443</v>
      </c>
    </row>
    <row r="61" spans="1:20" x14ac:dyDescent="0.25">
      <c r="A61" s="46">
        <v>4179</v>
      </c>
      <c r="B61" s="8" t="s">
        <v>105</v>
      </c>
      <c r="C61" s="7" t="s">
        <v>106</v>
      </c>
      <c r="D61" s="47" t="s">
        <v>107</v>
      </c>
      <c r="E61" s="8" t="s">
        <v>108</v>
      </c>
      <c r="F61" s="9" t="s">
        <v>18</v>
      </c>
      <c r="G61" s="48" t="s">
        <v>117</v>
      </c>
      <c r="H61" s="49">
        <v>4.68</v>
      </c>
      <c r="I61" s="33">
        <v>44.51</v>
      </c>
      <c r="J61" s="33">
        <v>16.385000000000002</v>
      </c>
      <c r="K61" s="49">
        <v>-21.788450000000001</v>
      </c>
      <c r="L61" s="49">
        <v>9.0919300000000014</v>
      </c>
      <c r="M61" s="13">
        <v>-60.026039683275243</v>
      </c>
      <c r="N61" s="14">
        <v>3.1697598011630088</v>
      </c>
    </row>
    <row r="62" spans="1:20" x14ac:dyDescent="0.25">
      <c r="A62" s="46">
        <v>4180</v>
      </c>
      <c r="B62" s="8" t="s">
        <v>105</v>
      </c>
      <c r="C62" s="7" t="s">
        <v>106</v>
      </c>
      <c r="D62" s="47" t="s">
        <v>107</v>
      </c>
      <c r="E62" s="8" t="s">
        <v>108</v>
      </c>
      <c r="F62" s="9" t="s">
        <v>18</v>
      </c>
      <c r="G62" s="48" t="s">
        <v>118</v>
      </c>
      <c r="H62" s="49">
        <v>4.6399999999999997</v>
      </c>
      <c r="I62" s="33">
        <v>47.005000000000003</v>
      </c>
      <c r="J62" s="33">
        <v>17.25</v>
      </c>
      <c r="K62" s="49">
        <v>-21.24765</v>
      </c>
      <c r="L62" s="49">
        <v>6.1793800000000001</v>
      </c>
      <c r="M62" s="13">
        <v>-64.559881619732167</v>
      </c>
      <c r="N62" s="14">
        <v>3.1791285917456218</v>
      </c>
    </row>
    <row r="63" spans="1:20" x14ac:dyDescent="0.25">
      <c r="A63" s="46">
        <v>4181</v>
      </c>
      <c r="B63" s="8" t="s">
        <v>105</v>
      </c>
      <c r="C63" s="7" t="s">
        <v>106</v>
      </c>
      <c r="D63" s="47" t="s">
        <v>107</v>
      </c>
      <c r="E63" s="8" t="s">
        <v>108</v>
      </c>
      <c r="F63" s="9" t="s">
        <v>18</v>
      </c>
      <c r="G63" s="48" t="s">
        <v>113</v>
      </c>
      <c r="H63" s="49">
        <v>5.75</v>
      </c>
      <c r="I63" s="33">
        <v>49.33</v>
      </c>
      <c r="J63" s="33">
        <v>17.57</v>
      </c>
      <c r="K63" s="49">
        <v>-22.037750000000003</v>
      </c>
      <c r="L63" s="49">
        <v>8.4852150000000002</v>
      </c>
      <c r="M63" s="13">
        <v>-55.356621311730251</v>
      </c>
      <c r="N63" s="14">
        <v>3.2840128134731721</v>
      </c>
    </row>
    <row r="64" spans="1:20" x14ac:dyDescent="0.25">
      <c r="A64" s="46">
        <v>4182</v>
      </c>
      <c r="B64" s="8" t="s">
        <v>105</v>
      </c>
      <c r="C64" s="7" t="s">
        <v>106</v>
      </c>
      <c r="D64" s="47" t="s">
        <v>107</v>
      </c>
      <c r="E64" s="8" t="s">
        <v>108</v>
      </c>
      <c r="F64" s="9" t="s">
        <v>18</v>
      </c>
      <c r="G64" s="48" t="s">
        <v>119</v>
      </c>
      <c r="H64" s="49">
        <v>4.59</v>
      </c>
      <c r="I64" s="33">
        <v>48.024999999999999</v>
      </c>
      <c r="J64" s="33">
        <v>17.555</v>
      </c>
      <c r="K64" s="49">
        <v>-22.09675</v>
      </c>
      <c r="L64" s="49">
        <v>5.1960600000000001</v>
      </c>
      <c r="M64" s="13">
        <v>-51.744855066484575</v>
      </c>
      <c r="N64" s="14">
        <v>3.1933809466988841</v>
      </c>
    </row>
    <row r="65" spans="1:14" x14ac:dyDescent="0.25">
      <c r="A65" s="46">
        <v>4183</v>
      </c>
      <c r="B65" s="8" t="s">
        <v>105</v>
      </c>
      <c r="C65" s="7" t="s">
        <v>106</v>
      </c>
      <c r="D65" s="47" t="s">
        <v>107</v>
      </c>
      <c r="E65" s="8" t="s">
        <v>108</v>
      </c>
      <c r="F65" s="9" t="s">
        <v>18</v>
      </c>
      <c r="G65" s="48" t="s">
        <v>120</v>
      </c>
      <c r="H65" s="49">
        <v>5.09</v>
      </c>
      <c r="I65" s="33">
        <v>50.73</v>
      </c>
      <c r="J65" s="33">
        <v>18.105</v>
      </c>
      <c r="K65" s="49">
        <v>-20.838950000000001</v>
      </c>
      <c r="L65" s="49">
        <v>5.3408800000000003</v>
      </c>
      <c r="M65" s="13">
        <v>-42.575913867698645</v>
      </c>
      <c r="N65" s="14">
        <v>3.2805613370788786</v>
      </c>
    </row>
    <row r="66" spans="1:14" x14ac:dyDescent="0.25">
      <c r="I66" s="51"/>
      <c r="J66" s="51"/>
      <c r="K66" s="51"/>
      <c r="L66" s="51"/>
      <c r="M66" s="51"/>
      <c r="N66" s="51"/>
    </row>
    <row r="67" spans="1:14" x14ac:dyDescent="0.25">
      <c r="I67" s="15"/>
      <c r="J67" s="51"/>
      <c r="K67" s="51"/>
      <c r="L67" s="51"/>
      <c r="M67" s="51"/>
      <c r="N67" s="51"/>
    </row>
    <row r="68" spans="1:14" x14ac:dyDescent="0.25">
      <c r="I68" s="51"/>
      <c r="J68" s="51"/>
      <c r="K68" s="51"/>
      <c r="L68" s="51"/>
      <c r="M68" s="51"/>
      <c r="N68" s="51"/>
    </row>
    <row r="69" spans="1:14" x14ac:dyDescent="0.25">
      <c r="G69" s="52"/>
    </row>
    <row r="70" spans="1:14" x14ac:dyDescent="0.25">
      <c r="G70" s="52"/>
    </row>
    <row r="71" spans="1:14" x14ac:dyDescent="0.25">
      <c r="G71" s="52"/>
    </row>
    <row r="72" spans="1:14" x14ac:dyDescent="0.25">
      <c r="G72" s="52"/>
    </row>
    <row r="73" spans="1:14" x14ac:dyDescent="0.25">
      <c r="G73" s="52"/>
    </row>
    <row r="74" spans="1:14" x14ac:dyDescent="0.25">
      <c r="G74" s="52"/>
    </row>
    <row r="75" spans="1:14" x14ac:dyDescent="0.25">
      <c r="G75" s="52"/>
    </row>
    <row r="76" spans="1:14" x14ac:dyDescent="0.25">
      <c r="G76" s="52"/>
    </row>
    <row r="77" spans="1:14" x14ac:dyDescent="0.25">
      <c r="G77" s="52"/>
    </row>
    <row r="78" spans="1:14" x14ac:dyDescent="0.25">
      <c r="G78" s="52"/>
    </row>
    <row r="79" spans="1:14" x14ac:dyDescent="0.25">
      <c r="G79" s="52"/>
    </row>
    <row r="80" spans="1:14" x14ac:dyDescent="0.25">
      <c r="G80" s="52"/>
    </row>
    <row r="81" spans="7:7" x14ac:dyDescent="0.25">
      <c r="G81" s="52"/>
    </row>
    <row r="82" spans="7:7" x14ac:dyDescent="0.25">
      <c r="G82" s="52"/>
    </row>
    <row r="83" spans="7:7" x14ac:dyDescent="0.25">
      <c r="G83" s="52"/>
    </row>
    <row r="84" spans="7:7" x14ac:dyDescent="0.25">
      <c r="G84" s="52"/>
    </row>
    <row r="85" spans="7:7" x14ac:dyDescent="0.25">
      <c r="G85" s="52"/>
    </row>
    <row r="86" spans="7:7" x14ac:dyDescent="0.25">
      <c r="G86" s="52"/>
    </row>
  </sheetData>
  <pageMargins left="0.7" right="0.7" top="0.75" bottom="0.75" header="0.3" footer="0.3"/>
  <pageSetup paperSize="9" scale="7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Holstein2016S4table</vt:lpstr>
    </vt:vector>
  </TitlesOfParts>
  <Company>cau ufg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2016-08-24T15:52:32Z</dcterms:created>
  <dcterms:modified xsi:type="dcterms:W3CDTF">2016-08-24T15:52:56Z</dcterms:modified>
</cp:coreProperties>
</file>