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500" yWindow="45" windowWidth="9780" windowHeight="7590" tabRatio="715"/>
  </bookViews>
  <sheets>
    <sheet name="SI" sheetId="6" r:id="rId1"/>
    <sheet name="Table S2A Full Stand" sheetId="1" r:id="rId2"/>
    <sheet name="Table S2B Underproductive 50%" sheetId="3" r:id="rId3"/>
    <sheet name="Table S2C Underproductive &lt;25%" sheetId="4" r:id="rId4"/>
  </sheets>
  <calcPr calcId="125725"/>
</workbook>
</file>

<file path=xl/calcChain.xml><?xml version="1.0" encoding="utf-8"?>
<calcChain xmlns="http://schemas.openxmlformats.org/spreadsheetml/2006/main">
  <c r="C35" i="3"/>
  <c r="E35" s="1"/>
  <c r="E40" s="1"/>
  <c r="E42" s="1"/>
  <c r="C35" i="4"/>
  <c r="C35" i="1"/>
  <c r="E38" i="4" l="1"/>
  <c r="D37"/>
  <c r="AB32"/>
  <c r="AA32"/>
  <c r="Z32"/>
  <c r="Y32"/>
  <c r="X32"/>
  <c r="W32"/>
  <c r="V32"/>
  <c r="U32"/>
  <c r="T32"/>
  <c r="S32"/>
  <c r="R32"/>
  <c r="Q32"/>
  <c r="P32"/>
  <c r="O32"/>
  <c r="N32"/>
  <c r="M32"/>
  <c r="L32"/>
  <c r="K32"/>
  <c r="J32"/>
  <c r="I32"/>
  <c r="H32"/>
  <c r="G32"/>
  <c r="F32"/>
  <c r="E32"/>
  <c r="D32"/>
  <c r="AB31"/>
  <c r="AB33" s="1"/>
  <c r="AA31"/>
  <c r="Z31"/>
  <c r="Y31"/>
  <c r="X31"/>
  <c r="W31"/>
  <c r="V31"/>
  <c r="U31"/>
  <c r="T31"/>
  <c r="S31"/>
  <c r="R31"/>
  <c r="Q31"/>
  <c r="P31"/>
  <c r="O31"/>
  <c r="N31"/>
  <c r="M31"/>
  <c r="L31"/>
  <c r="L33" s="1"/>
  <c r="K31"/>
  <c r="J31"/>
  <c r="I31"/>
  <c r="H31"/>
  <c r="G31"/>
  <c r="F31"/>
  <c r="E31"/>
  <c r="D31"/>
  <c r="AB17"/>
  <c r="AA17"/>
  <c r="Z17"/>
  <c r="Y17"/>
  <c r="Y33" s="1"/>
  <c r="X17"/>
  <c r="X33" s="1"/>
  <c r="W17"/>
  <c r="V17"/>
  <c r="U17"/>
  <c r="U33" s="1"/>
  <c r="T17"/>
  <c r="T33" s="1"/>
  <c r="S17"/>
  <c r="R17"/>
  <c r="Q17"/>
  <c r="Q33" s="1"/>
  <c r="P17"/>
  <c r="P33" s="1"/>
  <c r="O17"/>
  <c r="N17"/>
  <c r="M17"/>
  <c r="M33" s="1"/>
  <c r="L17"/>
  <c r="K17"/>
  <c r="J17"/>
  <c r="I17"/>
  <c r="I33" s="1"/>
  <c r="H17"/>
  <c r="H33" s="1"/>
  <c r="G17"/>
  <c r="F17"/>
  <c r="E17"/>
  <c r="E33" s="1"/>
  <c r="D17"/>
  <c r="D33" s="1"/>
  <c r="X14"/>
  <c r="W14"/>
  <c r="T14"/>
  <c r="S14"/>
  <c r="O14"/>
  <c r="H14"/>
  <c r="G14"/>
  <c r="E14"/>
  <c r="D14"/>
  <c r="AB13"/>
  <c r="AB14" s="1"/>
  <c r="AA13"/>
  <c r="AA14" s="1"/>
  <c r="Z13"/>
  <c r="Z14" s="1"/>
  <c r="Y13"/>
  <c r="Y14" s="1"/>
  <c r="X13"/>
  <c r="W13"/>
  <c r="V13"/>
  <c r="V14" s="1"/>
  <c r="U13"/>
  <c r="U14" s="1"/>
  <c r="T13"/>
  <c r="S13"/>
  <c r="R13"/>
  <c r="R14" s="1"/>
  <c r="Q13"/>
  <c r="Q14" s="1"/>
  <c r="P13"/>
  <c r="P14" s="1"/>
  <c r="O13"/>
  <c r="N13"/>
  <c r="N14" s="1"/>
  <c r="M13"/>
  <c r="M14" s="1"/>
  <c r="L13"/>
  <c r="L14" s="1"/>
  <c r="K13"/>
  <c r="K14" s="1"/>
  <c r="J13"/>
  <c r="J14" s="1"/>
  <c r="I13"/>
  <c r="I14" s="1"/>
  <c r="H13"/>
  <c r="G13"/>
  <c r="F13"/>
  <c r="F14" s="1"/>
  <c r="E10"/>
  <c r="F10" s="1"/>
  <c r="G10" s="1"/>
  <c r="H10" s="1"/>
  <c r="I10" s="1"/>
  <c r="J10" s="1"/>
  <c r="K10" s="1"/>
  <c r="L10" s="1"/>
  <c r="M10" s="1"/>
  <c r="N10" s="1"/>
  <c r="O10" s="1"/>
  <c r="P10" s="1"/>
  <c r="Q10" s="1"/>
  <c r="R10" s="1"/>
  <c r="S10" s="1"/>
  <c r="T10" s="1"/>
  <c r="U10" s="1"/>
  <c r="V10" s="1"/>
  <c r="W10" s="1"/>
  <c r="X10" s="1"/>
  <c r="Y10" s="1"/>
  <c r="Z10" s="1"/>
  <c r="AA10" s="1"/>
  <c r="AB10" s="1"/>
  <c r="B10"/>
  <c r="E38" i="3"/>
  <c r="D37"/>
  <c r="Y33"/>
  <c r="U33"/>
  <c r="Q33"/>
  <c r="M33"/>
  <c r="I33"/>
  <c r="E33"/>
  <c r="AB32"/>
  <c r="AA32"/>
  <c r="Z32"/>
  <c r="Y32"/>
  <c r="X32"/>
  <c r="W32"/>
  <c r="V32"/>
  <c r="U32"/>
  <c r="T32"/>
  <c r="S32"/>
  <c r="R32"/>
  <c r="Q32"/>
  <c r="P32"/>
  <c r="O32"/>
  <c r="N32"/>
  <c r="M32"/>
  <c r="L32"/>
  <c r="K32"/>
  <c r="J32"/>
  <c r="I32"/>
  <c r="H32"/>
  <c r="G32"/>
  <c r="F32"/>
  <c r="E32"/>
  <c r="D32"/>
  <c r="AB31"/>
  <c r="AA31"/>
  <c r="Z31"/>
  <c r="Y31"/>
  <c r="X31"/>
  <c r="W31"/>
  <c r="V31"/>
  <c r="U31"/>
  <c r="T31"/>
  <c r="S31"/>
  <c r="R31"/>
  <c r="Q31"/>
  <c r="P31"/>
  <c r="O31"/>
  <c r="N31"/>
  <c r="M31"/>
  <c r="L31"/>
  <c r="K31"/>
  <c r="J31"/>
  <c r="I31"/>
  <c r="H31"/>
  <c r="G31"/>
  <c r="F31"/>
  <c r="E31"/>
  <c r="D31"/>
  <c r="AB17"/>
  <c r="AB33" s="1"/>
  <c r="AB34" s="1"/>
  <c r="AA17"/>
  <c r="AA33" s="1"/>
  <c r="Z17"/>
  <c r="Z33" s="1"/>
  <c r="Y17"/>
  <c r="X17"/>
  <c r="X33" s="1"/>
  <c r="X34" s="1"/>
  <c r="W17"/>
  <c r="W33" s="1"/>
  <c r="V17"/>
  <c r="V33" s="1"/>
  <c r="U17"/>
  <c r="T17"/>
  <c r="T33" s="1"/>
  <c r="T34" s="1"/>
  <c r="S17"/>
  <c r="S33" s="1"/>
  <c r="R17"/>
  <c r="R33" s="1"/>
  <c r="Q17"/>
  <c r="P17"/>
  <c r="P33" s="1"/>
  <c r="P34" s="1"/>
  <c r="O17"/>
  <c r="O33" s="1"/>
  <c r="N17"/>
  <c r="N33" s="1"/>
  <c r="M17"/>
  <c r="L17"/>
  <c r="L33" s="1"/>
  <c r="L34" s="1"/>
  <c r="K17"/>
  <c r="K33" s="1"/>
  <c r="J17"/>
  <c r="J33" s="1"/>
  <c r="I17"/>
  <c r="H17"/>
  <c r="H33" s="1"/>
  <c r="H34" s="1"/>
  <c r="G17"/>
  <c r="G33" s="1"/>
  <c r="F17"/>
  <c r="F33" s="1"/>
  <c r="E17"/>
  <c r="D17"/>
  <c r="D33" s="1"/>
  <c r="D34" s="1"/>
  <c r="AB14"/>
  <c r="Y14"/>
  <c r="Y34" s="1"/>
  <c r="X14"/>
  <c r="U14"/>
  <c r="U34" s="1"/>
  <c r="T14"/>
  <c r="Q14"/>
  <c r="Q34" s="1"/>
  <c r="P14"/>
  <c r="M14"/>
  <c r="M34" s="1"/>
  <c r="L14"/>
  <c r="I14"/>
  <c r="I34" s="1"/>
  <c r="H14"/>
  <c r="E14"/>
  <c r="E34" s="1"/>
  <c r="D14"/>
  <c r="AB13"/>
  <c r="AA13"/>
  <c r="AA14" s="1"/>
  <c r="AA34" s="1"/>
  <c r="Z13"/>
  <c r="Z14" s="1"/>
  <c r="Z34" s="1"/>
  <c r="Y13"/>
  <c r="X13"/>
  <c r="W13"/>
  <c r="W14" s="1"/>
  <c r="W34" s="1"/>
  <c r="V13"/>
  <c r="V14" s="1"/>
  <c r="V34" s="1"/>
  <c r="U13"/>
  <c r="T13"/>
  <c r="S13"/>
  <c r="S14" s="1"/>
  <c r="S34" s="1"/>
  <c r="R13"/>
  <c r="R14" s="1"/>
  <c r="R34" s="1"/>
  <c r="Q13"/>
  <c r="P13"/>
  <c r="O13"/>
  <c r="O14" s="1"/>
  <c r="O34" s="1"/>
  <c r="N13"/>
  <c r="N14" s="1"/>
  <c r="N34" s="1"/>
  <c r="M13"/>
  <c r="L13"/>
  <c r="K13"/>
  <c r="K14" s="1"/>
  <c r="K34" s="1"/>
  <c r="J13"/>
  <c r="J14" s="1"/>
  <c r="J34" s="1"/>
  <c r="I13"/>
  <c r="H13"/>
  <c r="G13"/>
  <c r="G14" s="1"/>
  <c r="G34" s="1"/>
  <c r="F13"/>
  <c r="F14" s="1"/>
  <c r="F34" s="1"/>
  <c r="E10"/>
  <c r="F10" s="1"/>
  <c r="G10" s="1"/>
  <c r="H10" s="1"/>
  <c r="I10" s="1"/>
  <c r="J10" s="1"/>
  <c r="K10" s="1"/>
  <c r="L10" s="1"/>
  <c r="M10" s="1"/>
  <c r="N10" s="1"/>
  <c r="O10" s="1"/>
  <c r="P10" s="1"/>
  <c r="Q10" s="1"/>
  <c r="R10" s="1"/>
  <c r="S10" s="1"/>
  <c r="T10" s="1"/>
  <c r="U10" s="1"/>
  <c r="V10" s="1"/>
  <c r="W10" s="1"/>
  <c r="X10" s="1"/>
  <c r="Y10" s="1"/>
  <c r="Z10" s="1"/>
  <c r="AA10" s="1"/>
  <c r="AB10" s="1"/>
  <c r="B10"/>
  <c r="D37" i="1"/>
  <c r="E38" s="1"/>
  <c r="AB32"/>
  <c r="AA32"/>
  <c r="Z32"/>
  <c r="Y32"/>
  <c r="X32"/>
  <c r="W32"/>
  <c r="V32"/>
  <c r="U32"/>
  <c r="T32"/>
  <c r="S32"/>
  <c r="R32"/>
  <c r="Q32"/>
  <c r="P32"/>
  <c r="O32"/>
  <c r="N32"/>
  <c r="M32"/>
  <c r="L32"/>
  <c r="K32"/>
  <c r="J32"/>
  <c r="I32"/>
  <c r="H32"/>
  <c r="G32"/>
  <c r="F32"/>
  <c r="E32"/>
  <c r="D32"/>
  <c r="AB31"/>
  <c r="AA31"/>
  <c r="Z31"/>
  <c r="Y31"/>
  <c r="X31"/>
  <c r="W31"/>
  <c r="V31"/>
  <c r="U31"/>
  <c r="T31"/>
  <c r="S31"/>
  <c r="R31"/>
  <c r="Q31"/>
  <c r="P31"/>
  <c r="O31"/>
  <c r="N31"/>
  <c r="M31"/>
  <c r="L31"/>
  <c r="K31"/>
  <c r="J31"/>
  <c r="I31"/>
  <c r="H31"/>
  <c r="G31"/>
  <c r="F31"/>
  <c r="E31"/>
  <c r="D31"/>
  <c r="AB17"/>
  <c r="AA17"/>
  <c r="Z17"/>
  <c r="Y17"/>
  <c r="Y33" s="1"/>
  <c r="X17"/>
  <c r="W17"/>
  <c r="V17"/>
  <c r="U17"/>
  <c r="U33" s="1"/>
  <c r="T17"/>
  <c r="S17"/>
  <c r="R17"/>
  <c r="Q17"/>
  <c r="Q33" s="1"/>
  <c r="P17"/>
  <c r="O17"/>
  <c r="N17"/>
  <c r="M17"/>
  <c r="M33" s="1"/>
  <c r="L17"/>
  <c r="K17"/>
  <c r="J17"/>
  <c r="I17"/>
  <c r="I33" s="1"/>
  <c r="H17"/>
  <c r="G17"/>
  <c r="F17"/>
  <c r="E17"/>
  <c r="E33" s="1"/>
  <c r="D17"/>
  <c r="T14"/>
  <c r="S14"/>
  <c r="O14"/>
  <c r="E14"/>
  <c r="D14"/>
  <c r="AB13"/>
  <c r="AB14" s="1"/>
  <c r="AA13"/>
  <c r="AA14" s="1"/>
  <c r="Z13"/>
  <c r="Z14" s="1"/>
  <c r="Y13"/>
  <c r="Y14" s="1"/>
  <c r="X13"/>
  <c r="X14" s="1"/>
  <c r="W13"/>
  <c r="W14" s="1"/>
  <c r="V13"/>
  <c r="V14" s="1"/>
  <c r="U13"/>
  <c r="U14" s="1"/>
  <c r="T13"/>
  <c r="S13"/>
  <c r="R13"/>
  <c r="R14" s="1"/>
  <c r="Q13"/>
  <c r="Q14" s="1"/>
  <c r="P13"/>
  <c r="P14" s="1"/>
  <c r="O13"/>
  <c r="N13"/>
  <c r="N14" s="1"/>
  <c r="M13"/>
  <c r="M14" s="1"/>
  <c r="L13"/>
  <c r="L14" s="1"/>
  <c r="K13"/>
  <c r="K14" s="1"/>
  <c r="J13"/>
  <c r="J14" s="1"/>
  <c r="I13"/>
  <c r="I14" s="1"/>
  <c r="H13"/>
  <c r="H14" s="1"/>
  <c r="G13"/>
  <c r="G14" s="1"/>
  <c r="F13"/>
  <c r="F14" s="1"/>
  <c r="E10"/>
  <c r="F10" s="1"/>
  <c r="G10" s="1"/>
  <c r="H10" s="1"/>
  <c r="I10" s="1"/>
  <c r="J10" s="1"/>
  <c r="K10" s="1"/>
  <c r="L10" s="1"/>
  <c r="M10" s="1"/>
  <c r="N10" s="1"/>
  <c r="O10" s="1"/>
  <c r="P10" s="1"/>
  <c r="Q10" s="1"/>
  <c r="R10" s="1"/>
  <c r="S10" s="1"/>
  <c r="T10" s="1"/>
  <c r="U10" s="1"/>
  <c r="V10" s="1"/>
  <c r="W10" s="1"/>
  <c r="X10" s="1"/>
  <c r="Y10" s="1"/>
  <c r="Z10" s="1"/>
  <c r="AA10" s="1"/>
  <c r="AB10" s="1"/>
  <c r="B10"/>
  <c r="L34" i="4" l="1"/>
  <c r="P34"/>
  <c r="AB34"/>
  <c r="T34"/>
  <c r="E34"/>
  <c r="H34"/>
  <c r="X34"/>
  <c r="G33"/>
  <c r="G34" s="1"/>
  <c r="K33"/>
  <c r="K34" s="1"/>
  <c r="O33"/>
  <c r="O34" s="1"/>
  <c r="S33"/>
  <c r="S34" s="1"/>
  <c r="W33"/>
  <c r="W34" s="1"/>
  <c r="AA33"/>
  <c r="AA34" s="1"/>
  <c r="F33"/>
  <c r="F34" s="1"/>
  <c r="J33"/>
  <c r="J34" s="1"/>
  <c r="N33"/>
  <c r="N34" s="1"/>
  <c r="R33"/>
  <c r="R34" s="1"/>
  <c r="V33"/>
  <c r="V34" s="1"/>
  <c r="Z33"/>
  <c r="Z34" s="1"/>
  <c r="I34" i="1"/>
  <c r="M34"/>
  <c r="Q34"/>
  <c r="U34"/>
  <c r="Y34"/>
  <c r="D33"/>
  <c r="D34" s="1"/>
  <c r="H33"/>
  <c r="H34" s="1"/>
  <c r="L33"/>
  <c r="L34" s="1"/>
  <c r="P33"/>
  <c r="P34" s="1"/>
  <c r="T33"/>
  <c r="T34" s="1"/>
  <c r="X33"/>
  <c r="X34" s="1"/>
  <c r="AB33"/>
  <c r="AB34" s="1"/>
  <c r="G33"/>
  <c r="G34" s="1"/>
  <c r="K33"/>
  <c r="K34" s="1"/>
  <c r="O33"/>
  <c r="O34" s="1"/>
  <c r="S33"/>
  <c r="S34" s="1"/>
  <c r="W33"/>
  <c r="W34" s="1"/>
  <c r="AA33"/>
  <c r="AA34" s="1"/>
  <c r="R34"/>
  <c r="E34"/>
  <c r="F33"/>
  <c r="F34" s="1"/>
  <c r="J33"/>
  <c r="J34" s="1"/>
  <c r="N33"/>
  <c r="N34" s="1"/>
  <c r="R33"/>
  <c r="V33"/>
  <c r="V34" s="1"/>
  <c r="Z33"/>
  <c r="Z34" s="1"/>
  <c r="D34" i="4"/>
  <c r="I34"/>
  <c r="Q34"/>
  <c r="M34"/>
  <c r="U34"/>
  <c r="Y34"/>
  <c r="E39" i="3"/>
  <c r="E35" i="4" l="1"/>
  <c r="E40" s="1"/>
  <c r="E42" s="1"/>
  <c r="E35" i="1"/>
  <c r="E41" i="3"/>
  <c r="E43" s="1"/>
  <c r="E39" i="4" l="1"/>
  <c r="E41"/>
  <c r="E43" s="1"/>
  <c r="E40" i="1"/>
  <c r="E39"/>
  <c r="E42" l="1"/>
  <c r="E41"/>
  <c r="E43" s="1"/>
</calcChain>
</file>

<file path=xl/comments1.xml><?xml version="1.0" encoding="utf-8"?>
<comments xmlns="http://schemas.openxmlformats.org/spreadsheetml/2006/main">
  <authors>
    <author>nicola_abram</author>
  </authors>
  <commentList>
    <comment ref="A16" authorId="0">
      <text>
        <r>
          <rPr>
            <b/>
            <sz val="9"/>
            <color indexed="81"/>
            <rFont val="Tahoma"/>
            <family val="2"/>
          </rPr>
          <t>Not included</t>
        </r>
      </text>
    </comment>
    <comment ref="A17" authorId="0">
      <text>
        <r>
          <rPr>
            <b/>
            <sz val="9"/>
            <color indexed="81"/>
            <rFont val="Tahoma"/>
            <family val="2"/>
          </rPr>
          <t>nicola_abram:</t>
        </r>
        <r>
          <rPr>
            <sz val="9"/>
            <color indexed="81"/>
            <rFont val="Tahoma"/>
            <family val="2"/>
          </rPr>
          <t xml:space="preserve">
General charges or sometimes called Joint Estate Costs, are fixed regardless of crop volumes. The costs herin represents those that apply to standard estates in Sabah as calculated by CH Williams. The MPOB stats for 2008 for Sabah were higher at (RM1234.66/ha per year). </t>
        </r>
      </text>
    </comment>
    <comment ref="A19" authorId="0">
      <text>
        <r>
          <rPr>
            <b/>
            <sz val="9"/>
            <color indexed="81"/>
            <rFont val="Tahoma"/>
            <family val="2"/>
          </rPr>
          <t>nicola_abram:
CHWilliams Ave (RM 172/ha)
MPOB 2008 Ave (RM164.6/ha).</t>
        </r>
      </text>
    </comment>
    <comment ref="A20" authorId="0">
      <text>
        <r>
          <rPr>
            <b/>
            <sz val="9"/>
            <color indexed="81"/>
            <rFont val="Tahoma"/>
            <family val="2"/>
          </rPr>
          <t>nicola_abram:</t>
        </r>
        <r>
          <rPr>
            <sz val="9"/>
            <color indexed="81"/>
            <rFont val="Tahoma"/>
            <family val="2"/>
          </rPr>
          <t xml:space="preserve">
CHWilliams Ave (1562.5/ha.
MPOB 2008 Ave (RM1436.14/ha)
(should include labour)</t>
        </r>
      </text>
    </comment>
    <comment ref="A21" authorId="0">
      <text>
        <r>
          <rPr>
            <b/>
            <sz val="9"/>
            <color indexed="81"/>
            <rFont val="Tahoma"/>
            <family val="2"/>
          </rPr>
          <t>nicola_abram:</t>
        </r>
        <r>
          <rPr>
            <sz val="9"/>
            <color indexed="81"/>
            <rFont val="Tahoma"/>
            <family val="2"/>
          </rPr>
          <t xml:space="preserve">
Ave CHW (RM30.3125/ha)
Ave MPOB 2008 (RM35.35)</t>
        </r>
      </text>
    </comment>
    <comment ref="A22" authorId="0">
      <text>
        <r>
          <rPr>
            <b/>
            <sz val="9"/>
            <color indexed="81"/>
            <rFont val="Tahoma"/>
            <family val="2"/>
          </rPr>
          <t>nicola_abram:</t>
        </r>
        <r>
          <rPr>
            <sz val="9"/>
            <color indexed="81"/>
            <rFont val="Tahoma"/>
            <family val="2"/>
          </rPr>
          <t xml:space="preserve">
Ave CHWilliams (RM6.45/ha)
Ave MPOB 2008 (RM17.36/ha)</t>
        </r>
      </text>
    </comment>
    <comment ref="A23" authorId="0">
      <text>
        <r>
          <rPr>
            <b/>
            <sz val="9"/>
            <color indexed="81"/>
            <rFont val="Tahoma"/>
            <family val="2"/>
          </rPr>
          <t>nicola_abram:</t>
        </r>
        <r>
          <rPr>
            <sz val="9"/>
            <color indexed="81"/>
            <rFont val="Tahoma"/>
            <family val="2"/>
          </rPr>
          <t xml:space="preserve">
CHWilliams Ave (RM17.5/ha-includes cost each year)
MPOB 2008 Ave (RM3.97/ha)</t>
        </r>
      </text>
    </comment>
    <comment ref="A24" authorId="0">
      <text>
        <r>
          <rPr>
            <b/>
            <sz val="9"/>
            <color indexed="81"/>
            <rFont val="Tahoma"/>
            <family val="2"/>
          </rPr>
          <t>nicola_abram:</t>
        </r>
        <r>
          <rPr>
            <sz val="9"/>
            <color indexed="81"/>
            <rFont val="Tahoma"/>
            <family val="2"/>
          </rPr>
          <t xml:space="preserve">
CHW Ave (RM200/ha)
MPOB 2008 Ave (RM177.24/ha)</t>
        </r>
      </text>
    </comment>
    <comment ref="A25" authorId="0">
      <text>
        <r>
          <rPr>
            <b/>
            <sz val="9"/>
            <color indexed="81"/>
            <rFont val="Tahoma"/>
            <family val="2"/>
          </rPr>
          <t>nicola_abram:</t>
        </r>
        <r>
          <rPr>
            <sz val="9"/>
            <color indexed="81"/>
            <rFont val="Tahoma"/>
            <family val="2"/>
          </rPr>
          <t xml:space="preserve">
Includes MPOB 2008 Ave for Cultivation/conservation/Upkeep bunds, boundaries &amp; watergates.</t>
        </r>
      </text>
    </comment>
    <comment ref="A26" authorId="0">
      <text>
        <r>
          <rPr>
            <b/>
            <sz val="9"/>
            <color indexed="81"/>
            <rFont val="Tahoma"/>
            <family val="2"/>
          </rPr>
          <t>nicola_abram:</t>
        </r>
        <r>
          <rPr>
            <sz val="9"/>
            <color indexed="81"/>
            <rFont val="Tahoma"/>
            <family val="2"/>
          </rPr>
          <t xml:space="preserve">
CHWilliams did not include Ablation. We use MPOB 2008 estimates: year 1 at RM100/ha (from Peninsular estimate as Sabah was double that of PM and Sarawak); RM30/ha for year 2; RM25/ha for year three. No costs are for subsequent years. </t>
        </r>
      </text>
    </comment>
    <comment ref="A27" authorId="0">
      <text>
        <r>
          <rPr>
            <b/>
            <sz val="9"/>
            <color indexed="81"/>
            <rFont val="Tahoma"/>
            <family val="2"/>
          </rPr>
          <t>nicola_abram:</t>
        </r>
        <r>
          <rPr>
            <sz val="9"/>
            <color indexed="81"/>
            <rFont val="Tahoma"/>
            <family val="2"/>
          </rPr>
          <t xml:space="preserve">
Values of additional costs including:
Boundaries and survey (RM17.34/ha yr 1; RM16.75/ha yr 2; RM12.45/ha yr 3) 
Cover crops (RM171.13/ha yr 1; RM175.36/ha yr 2; RM40.89/ha yr 3)</t>
        </r>
      </text>
    </comment>
    <comment ref="A28" authorId="0">
      <text>
        <r>
          <rPr>
            <b/>
            <sz val="9"/>
            <color indexed="81"/>
            <rFont val="Tahoma"/>
            <family val="2"/>
          </rPr>
          <t>nicola_abram:</t>
        </r>
        <r>
          <rPr>
            <sz val="9"/>
            <color indexed="81"/>
            <rFont val="Tahoma"/>
            <family val="2"/>
          </rPr>
          <t xml:space="preserve">
Avergae costs from MPOB 2008
</t>
        </r>
      </text>
    </comment>
    <comment ref="A30" authorId="0">
      <text>
        <r>
          <rPr>
            <b/>
            <sz val="9"/>
            <color indexed="81"/>
            <rFont val="Tahoma"/>
            <family val="2"/>
          </rPr>
          <t>nicola_abram:</t>
        </r>
        <r>
          <rPr>
            <sz val="9"/>
            <color indexed="81"/>
            <rFont val="Tahoma"/>
            <family val="2"/>
          </rPr>
          <t xml:space="preserve">
Inserted from the MPOB 2008 Ave (RM20.07/ha)</t>
        </r>
      </text>
    </comment>
    <comment ref="A32" authorId="0">
      <text>
        <r>
          <rPr>
            <b/>
            <sz val="9"/>
            <color indexed="81"/>
            <rFont val="Tahoma"/>
            <family val="2"/>
          </rPr>
          <t>nicola_abram:</t>
        </r>
        <r>
          <rPr>
            <sz val="9"/>
            <color indexed="81"/>
            <rFont val="Tahoma"/>
            <family val="2"/>
          </rPr>
          <t xml:space="preserve">
We use RM50 per t/FFB
MPOB 2008 CoP uses RM46.93 per t/FFB (i.e., RM23.04 for cutting/collecting/harvesting and RM23.89 for transfport)</t>
        </r>
      </text>
    </comment>
    <comment ref="B37" authorId="0">
      <text>
        <r>
          <rPr>
            <b/>
            <sz val="9"/>
            <color indexed="81"/>
            <rFont val="Tahoma"/>
            <family val="2"/>
          </rPr>
          <t>nicola_abram:</t>
        </r>
        <r>
          <rPr>
            <sz val="9"/>
            <color indexed="81"/>
            <rFont val="Tahoma"/>
            <family val="2"/>
          </rPr>
          <t xml:space="preserve">
Cropping life in years
</t>
        </r>
      </text>
    </comment>
  </commentList>
</comments>
</file>

<file path=xl/comments2.xml><?xml version="1.0" encoding="utf-8"?>
<comments xmlns="http://schemas.openxmlformats.org/spreadsheetml/2006/main">
  <authors>
    <author>nicola_abram</author>
  </authors>
  <commentList>
    <comment ref="A16" authorId="0">
      <text>
        <r>
          <rPr>
            <b/>
            <sz val="9"/>
            <color indexed="81"/>
            <rFont val="Tahoma"/>
            <family val="2"/>
          </rPr>
          <t>not included</t>
        </r>
      </text>
    </comment>
    <comment ref="A17" authorId="0">
      <text>
        <r>
          <rPr>
            <b/>
            <sz val="9"/>
            <color indexed="81"/>
            <rFont val="Tahoma"/>
            <family val="2"/>
          </rPr>
          <t>nicola_abram:</t>
        </r>
        <r>
          <rPr>
            <sz val="9"/>
            <color indexed="81"/>
            <rFont val="Tahoma"/>
            <family val="2"/>
          </rPr>
          <t xml:space="preserve">
General charges or sometimes called Joint Estate Costs, are fixed regardless of crop volumes. The costs herin represents those that apply to standard estates in Sabah as calculated by CH Williams. The MPOB stats for 2008 for Sabah were higher at (RM1234.66/ha per year). </t>
        </r>
      </text>
    </comment>
    <comment ref="A19" authorId="0">
      <text>
        <r>
          <rPr>
            <b/>
            <sz val="9"/>
            <color indexed="81"/>
            <rFont val="Tahoma"/>
            <family val="2"/>
          </rPr>
          <t>nicola_abram:
CHWilliams Ave (RM 172/ha)
MPOB 2008 Ave (RM164.6/ha).</t>
        </r>
      </text>
    </comment>
    <comment ref="A20" authorId="0">
      <text>
        <r>
          <rPr>
            <b/>
            <sz val="9"/>
            <color indexed="81"/>
            <rFont val="Tahoma"/>
            <family val="2"/>
          </rPr>
          <t>nicola_abram:</t>
        </r>
        <r>
          <rPr>
            <sz val="9"/>
            <color indexed="81"/>
            <rFont val="Tahoma"/>
            <family val="2"/>
          </rPr>
          <t xml:space="preserve">
CHWilliams Ave (1562.5/ha.
MPOB 2008 Ave (RM1436.14/ha)
(should include labour)</t>
        </r>
      </text>
    </comment>
    <comment ref="A21" authorId="0">
      <text>
        <r>
          <rPr>
            <b/>
            <sz val="9"/>
            <color indexed="81"/>
            <rFont val="Tahoma"/>
            <family val="2"/>
          </rPr>
          <t>nicola_abram:</t>
        </r>
        <r>
          <rPr>
            <sz val="9"/>
            <color indexed="81"/>
            <rFont val="Tahoma"/>
            <family val="2"/>
          </rPr>
          <t xml:space="preserve">
Ave CHW (RM30.3125/ha)
Ave MPOB 2008 (RM35.35)</t>
        </r>
      </text>
    </comment>
    <comment ref="A22" authorId="0">
      <text>
        <r>
          <rPr>
            <b/>
            <sz val="9"/>
            <color indexed="81"/>
            <rFont val="Tahoma"/>
            <family val="2"/>
          </rPr>
          <t>nicola_abram:</t>
        </r>
        <r>
          <rPr>
            <sz val="9"/>
            <color indexed="81"/>
            <rFont val="Tahoma"/>
            <family val="2"/>
          </rPr>
          <t xml:space="preserve">
Ave CHWilliams (RM6.45/ha)
Ave MPOB 2008 (RM17.36/ha)</t>
        </r>
      </text>
    </comment>
    <comment ref="A23" authorId="0">
      <text>
        <r>
          <rPr>
            <b/>
            <sz val="9"/>
            <color indexed="81"/>
            <rFont val="Tahoma"/>
            <family val="2"/>
          </rPr>
          <t>nicola_abram:</t>
        </r>
        <r>
          <rPr>
            <sz val="9"/>
            <color indexed="81"/>
            <rFont val="Tahoma"/>
            <family val="2"/>
          </rPr>
          <t xml:space="preserve">
CHWilliams Ave (RM17.5/ha-includes cost each year)
MPOB 2008 Ave (RM3.97/ha)</t>
        </r>
      </text>
    </comment>
    <comment ref="A24" authorId="0">
      <text>
        <r>
          <rPr>
            <b/>
            <sz val="9"/>
            <color indexed="81"/>
            <rFont val="Tahoma"/>
            <family val="2"/>
          </rPr>
          <t>nicola_abram:</t>
        </r>
        <r>
          <rPr>
            <sz val="9"/>
            <color indexed="81"/>
            <rFont val="Tahoma"/>
            <family val="2"/>
          </rPr>
          <t xml:space="preserve">
CHW Ave (RM200/ha)
MPOB 2008 Ave (RM177.24/ha)</t>
        </r>
      </text>
    </comment>
    <comment ref="A25" authorId="0">
      <text>
        <r>
          <rPr>
            <b/>
            <sz val="9"/>
            <color indexed="81"/>
            <rFont val="Tahoma"/>
            <family val="2"/>
          </rPr>
          <t>nicola_abram:</t>
        </r>
        <r>
          <rPr>
            <sz val="9"/>
            <color indexed="81"/>
            <rFont val="Tahoma"/>
            <family val="2"/>
          </rPr>
          <t xml:space="preserve">
Includes MPOB 2008 Ave for Cultivation/conservation/Upkeep bunds, boundaries &amp; watergates.</t>
        </r>
      </text>
    </comment>
    <comment ref="A26" authorId="0">
      <text>
        <r>
          <rPr>
            <b/>
            <sz val="9"/>
            <color indexed="81"/>
            <rFont val="Tahoma"/>
            <family val="2"/>
          </rPr>
          <t>nicola_abram:</t>
        </r>
        <r>
          <rPr>
            <sz val="9"/>
            <color indexed="81"/>
            <rFont val="Tahoma"/>
            <family val="2"/>
          </rPr>
          <t xml:space="preserve">
CHWilliams did not include Ablation. We use MPOB 2008 estimates: year 1 at RM100/ha (from Peninsular estimate as Sabah was double that of PM and Sarawak); RM30/ha for year 2; RM25/ha for year three. No costs are for subsequent years. </t>
        </r>
      </text>
    </comment>
    <comment ref="A27" authorId="0">
      <text>
        <r>
          <rPr>
            <b/>
            <sz val="9"/>
            <color indexed="81"/>
            <rFont val="Tahoma"/>
            <family val="2"/>
          </rPr>
          <t>nicola_abram:</t>
        </r>
        <r>
          <rPr>
            <sz val="9"/>
            <color indexed="81"/>
            <rFont val="Tahoma"/>
            <family val="2"/>
          </rPr>
          <t xml:space="preserve">
Values of additional costs including:
Boundaries and survey (RM17.34/ha yr 1; RM16.75/ha yr 2; RM12.45/ha yr 3) 
Cover crops (RM171.13/ha yr 1; RM175.36/ha yr 2; RM40.89/ha yr 3)</t>
        </r>
      </text>
    </comment>
    <comment ref="A28" authorId="0">
      <text>
        <r>
          <rPr>
            <b/>
            <sz val="9"/>
            <color indexed="81"/>
            <rFont val="Tahoma"/>
            <family val="2"/>
          </rPr>
          <t>nicola_abram:</t>
        </r>
        <r>
          <rPr>
            <sz val="9"/>
            <color indexed="81"/>
            <rFont val="Tahoma"/>
            <family val="2"/>
          </rPr>
          <t xml:space="preserve">
Avergae costs from MPOB 2008
</t>
        </r>
      </text>
    </comment>
    <comment ref="A30" authorId="0">
      <text>
        <r>
          <rPr>
            <b/>
            <sz val="9"/>
            <color indexed="81"/>
            <rFont val="Tahoma"/>
            <family val="2"/>
          </rPr>
          <t>nicola_abram:</t>
        </r>
        <r>
          <rPr>
            <sz val="9"/>
            <color indexed="81"/>
            <rFont val="Tahoma"/>
            <family val="2"/>
          </rPr>
          <t xml:space="preserve">
Inserted from the MPOB 2008 Ave (RM20.07/ha)</t>
        </r>
      </text>
    </comment>
    <comment ref="A32" authorId="0">
      <text>
        <r>
          <rPr>
            <b/>
            <sz val="9"/>
            <color indexed="81"/>
            <rFont val="Tahoma"/>
            <family val="2"/>
          </rPr>
          <t>nicola_abram:</t>
        </r>
        <r>
          <rPr>
            <sz val="9"/>
            <color indexed="81"/>
            <rFont val="Tahoma"/>
            <family val="2"/>
          </rPr>
          <t xml:space="preserve">
We use RM50 per t/FFB
MPOB 2008 CoP uses RM46.93 per t/FFB (i.e., RM23.04 for cutting/collecting/harvesting and RM23.89 for transfport)</t>
        </r>
      </text>
    </comment>
    <comment ref="B37" authorId="0">
      <text>
        <r>
          <rPr>
            <b/>
            <sz val="9"/>
            <color indexed="81"/>
            <rFont val="Tahoma"/>
            <family val="2"/>
          </rPr>
          <t>nicola_abram:</t>
        </r>
        <r>
          <rPr>
            <sz val="9"/>
            <color indexed="81"/>
            <rFont val="Tahoma"/>
            <family val="2"/>
          </rPr>
          <t xml:space="preserve">
Cropping life in years
</t>
        </r>
      </text>
    </comment>
  </commentList>
</comments>
</file>

<file path=xl/comments3.xml><?xml version="1.0" encoding="utf-8"?>
<comments xmlns="http://schemas.openxmlformats.org/spreadsheetml/2006/main">
  <authors>
    <author>nicola_abram</author>
  </authors>
  <commentList>
    <comment ref="A16" authorId="0">
      <text>
        <r>
          <rPr>
            <b/>
            <sz val="9"/>
            <color indexed="81"/>
            <rFont val="Tahoma"/>
            <family val="2"/>
          </rPr>
          <t>not included</t>
        </r>
      </text>
    </comment>
    <comment ref="A17" authorId="0">
      <text>
        <r>
          <rPr>
            <b/>
            <sz val="9"/>
            <color indexed="81"/>
            <rFont val="Tahoma"/>
            <family val="2"/>
          </rPr>
          <t>nicola_abram:</t>
        </r>
        <r>
          <rPr>
            <sz val="9"/>
            <color indexed="81"/>
            <rFont val="Tahoma"/>
            <family val="2"/>
          </rPr>
          <t xml:space="preserve">
General charges or sometimes called Joint Estate Costs, are fixed regardless of crop volumes. The costs herin represents those that apply to standard estates in Sabah as calculated by CH Williams. The MPOB stats for 2008 for Sabah were higher at (RM1234.66/ha per year). </t>
        </r>
      </text>
    </comment>
    <comment ref="A19" authorId="0">
      <text>
        <r>
          <rPr>
            <b/>
            <sz val="9"/>
            <color indexed="81"/>
            <rFont val="Tahoma"/>
            <family val="2"/>
          </rPr>
          <t>nicola_abram:
CHWilliams Ave (RM 172/ha)
MPOB 2008 Ave (RM164.6/ha).</t>
        </r>
      </text>
    </comment>
    <comment ref="A20" authorId="0">
      <text>
        <r>
          <rPr>
            <b/>
            <sz val="9"/>
            <color indexed="81"/>
            <rFont val="Tahoma"/>
            <family val="2"/>
          </rPr>
          <t>nicola_abram:</t>
        </r>
        <r>
          <rPr>
            <sz val="9"/>
            <color indexed="81"/>
            <rFont val="Tahoma"/>
            <family val="2"/>
          </rPr>
          <t xml:space="preserve">
CHWilliams Ave (1562.5/ha.
MPOB 2008 Ave (RM1436.14/ha)
(should include labour)</t>
        </r>
      </text>
    </comment>
    <comment ref="A21" authorId="0">
      <text>
        <r>
          <rPr>
            <b/>
            <sz val="9"/>
            <color indexed="81"/>
            <rFont val="Tahoma"/>
            <family val="2"/>
          </rPr>
          <t>nicola_abram:</t>
        </r>
        <r>
          <rPr>
            <sz val="9"/>
            <color indexed="81"/>
            <rFont val="Tahoma"/>
            <family val="2"/>
          </rPr>
          <t xml:space="preserve">
Ave CHW (RM30.3125/ha)
Ave MPOB 2008 (RM35.35)</t>
        </r>
      </text>
    </comment>
    <comment ref="A22" authorId="0">
      <text>
        <r>
          <rPr>
            <b/>
            <sz val="9"/>
            <color indexed="81"/>
            <rFont val="Tahoma"/>
            <family val="2"/>
          </rPr>
          <t>nicola_abram:</t>
        </r>
        <r>
          <rPr>
            <sz val="9"/>
            <color indexed="81"/>
            <rFont val="Tahoma"/>
            <family val="2"/>
          </rPr>
          <t xml:space="preserve">
Ave CHWilliams (RM6.45/ha)
Ave MPOB 2008 (RM17.36/ha)</t>
        </r>
      </text>
    </comment>
    <comment ref="A23" authorId="0">
      <text>
        <r>
          <rPr>
            <b/>
            <sz val="9"/>
            <color indexed="81"/>
            <rFont val="Tahoma"/>
            <family val="2"/>
          </rPr>
          <t>nicola_abram:</t>
        </r>
        <r>
          <rPr>
            <sz val="9"/>
            <color indexed="81"/>
            <rFont val="Tahoma"/>
            <family val="2"/>
          </rPr>
          <t xml:space="preserve">
CHWilliams Ave (RM17.5/ha-includes cost each year)
MPOB 2008 Ave (RM3.97/ha)</t>
        </r>
      </text>
    </comment>
    <comment ref="A24" authorId="0">
      <text>
        <r>
          <rPr>
            <b/>
            <sz val="9"/>
            <color indexed="81"/>
            <rFont val="Tahoma"/>
            <family val="2"/>
          </rPr>
          <t>nicola_abram:</t>
        </r>
        <r>
          <rPr>
            <sz val="9"/>
            <color indexed="81"/>
            <rFont val="Tahoma"/>
            <family val="2"/>
          </rPr>
          <t xml:space="preserve">
CHW Ave (RM200/ha)
MPOB 2008 Ave (RM177.24/ha)</t>
        </r>
      </text>
    </comment>
    <comment ref="A25" authorId="0">
      <text>
        <r>
          <rPr>
            <b/>
            <sz val="9"/>
            <color indexed="81"/>
            <rFont val="Tahoma"/>
            <family val="2"/>
          </rPr>
          <t>nicola_abram:</t>
        </r>
        <r>
          <rPr>
            <sz val="9"/>
            <color indexed="81"/>
            <rFont val="Tahoma"/>
            <family val="2"/>
          </rPr>
          <t xml:space="preserve">
Includes MPOB 2008 Ave for Cultivation/conservation/Upkeep bunds, boundaries &amp; watergates.</t>
        </r>
      </text>
    </comment>
    <comment ref="A26" authorId="0">
      <text>
        <r>
          <rPr>
            <b/>
            <sz val="9"/>
            <color indexed="81"/>
            <rFont val="Tahoma"/>
            <family val="2"/>
          </rPr>
          <t>nicola_abram:</t>
        </r>
        <r>
          <rPr>
            <sz val="9"/>
            <color indexed="81"/>
            <rFont val="Tahoma"/>
            <family val="2"/>
          </rPr>
          <t xml:space="preserve">
CHWilliams did not include Ablation. We use MPOB 2008 estimates: year 1 at RM100/ha (from Peninsular estimate as Sabah was double that of PM and Sarawak); RM30/ha for year 2; RM25/ha for year three. No costs are for subsequent years. </t>
        </r>
      </text>
    </comment>
    <comment ref="A27" authorId="0">
      <text>
        <r>
          <rPr>
            <b/>
            <sz val="9"/>
            <color indexed="81"/>
            <rFont val="Tahoma"/>
            <family val="2"/>
          </rPr>
          <t>nicola_abram:</t>
        </r>
        <r>
          <rPr>
            <sz val="9"/>
            <color indexed="81"/>
            <rFont val="Tahoma"/>
            <family val="2"/>
          </rPr>
          <t xml:space="preserve">
Values of additional costs including:
Boundaries and survey (RM17.34/ha yr 1; RM16.75/ha yr 2; RM12.45/ha yr 3) 
Cover crops (RM171.13/ha yr 1; RM175.36/ha yr 2; RM40.89/ha yr 3)</t>
        </r>
      </text>
    </comment>
    <comment ref="A28" authorId="0">
      <text>
        <r>
          <rPr>
            <b/>
            <sz val="9"/>
            <color indexed="81"/>
            <rFont val="Tahoma"/>
            <family val="2"/>
          </rPr>
          <t>nicola_abram:</t>
        </r>
        <r>
          <rPr>
            <sz val="9"/>
            <color indexed="81"/>
            <rFont val="Tahoma"/>
            <family val="2"/>
          </rPr>
          <t xml:space="preserve">
Avergae costs from MPOB 2008
</t>
        </r>
      </text>
    </comment>
    <comment ref="A30" authorId="0">
      <text>
        <r>
          <rPr>
            <b/>
            <sz val="9"/>
            <color indexed="81"/>
            <rFont val="Tahoma"/>
            <family val="2"/>
          </rPr>
          <t>nicola_abram:</t>
        </r>
        <r>
          <rPr>
            <sz val="9"/>
            <color indexed="81"/>
            <rFont val="Tahoma"/>
            <family val="2"/>
          </rPr>
          <t xml:space="preserve">
Inserted from the MPOB 2008 Ave (RM20.07/ha)</t>
        </r>
      </text>
    </comment>
    <comment ref="A32" authorId="0">
      <text>
        <r>
          <rPr>
            <b/>
            <sz val="9"/>
            <color indexed="81"/>
            <rFont val="Tahoma"/>
            <family val="2"/>
          </rPr>
          <t>nicola_abram:</t>
        </r>
        <r>
          <rPr>
            <sz val="9"/>
            <color indexed="81"/>
            <rFont val="Tahoma"/>
            <family val="2"/>
          </rPr>
          <t xml:space="preserve">
We use RM50 per t/FFB
MPOB 2008 CoP uses RM46.93 per t/FFB (i.e., RM23.04 for cutting/collecting/harvesting and RM23.89 for transfport)</t>
        </r>
      </text>
    </comment>
    <comment ref="B37" authorId="0">
      <text>
        <r>
          <rPr>
            <b/>
            <sz val="9"/>
            <color indexed="81"/>
            <rFont val="Tahoma"/>
            <family val="2"/>
          </rPr>
          <t>nicola_abram:</t>
        </r>
        <r>
          <rPr>
            <sz val="9"/>
            <color indexed="81"/>
            <rFont val="Tahoma"/>
            <family val="2"/>
          </rPr>
          <t xml:space="preserve">
Cropping life in years
</t>
        </r>
      </text>
    </comment>
  </commentList>
</comments>
</file>

<file path=xl/sharedStrings.xml><?xml version="1.0" encoding="utf-8"?>
<sst xmlns="http://schemas.openxmlformats.org/spreadsheetml/2006/main" count="150" uniqueCount="59">
  <si>
    <t>Buisness-as-Usual with FULL STAND (135 palms per hectare)</t>
  </si>
  <si>
    <t>Cropping life (years)</t>
  </si>
  <si>
    <t>Planted out</t>
  </si>
  <si>
    <t>Young mature</t>
  </si>
  <si>
    <t>Mature</t>
  </si>
  <si>
    <t>Old Mature</t>
  </si>
  <si>
    <t>Year, After Planting</t>
  </si>
  <si>
    <t>Theoretical years</t>
  </si>
  <si>
    <t>REVENUE</t>
  </si>
  <si>
    <t>(1)    Projected Yield, t/FFB/ha</t>
  </si>
  <si>
    <t xml:space="preserve">(2)   Price, RM/tFFB (2011price RM535 t/FFB) </t>
  </si>
  <si>
    <t>(3)   Income (1)*(2), at RM/ha</t>
  </si>
  <si>
    <t>OPPERATION COSTS</t>
  </si>
  <si>
    <t>(4)    Non-recurrent costs for New Plantings (RM/ha)</t>
  </si>
  <si>
    <t>(5)   General Charges (or Joint estate costs), RM/ha</t>
  </si>
  <si>
    <t>(6)   Field Upkeep, RM/ha</t>
  </si>
  <si>
    <t xml:space="preserve">       Weeding/Lallang</t>
  </si>
  <si>
    <t xml:space="preserve">       Manuring (or Fertiliser, Application, Foliar analysis)</t>
  </si>
  <si>
    <t xml:space="preserve">       Pruning</t>
  </si>
  <si>
    <t xml:space="preserve">       Pests &amp; Diseases</t>
  </si>
  <si>
    <t xml:space="preserve">       Census/Survey/Supplying</t>
  </si>
  <si>
    <t xml:space="preserve">       Roads, Bridges, Paths, Drains</t>
  </si>
  <si>
    <t xml:space="preserve">       Soil/Water Conservation</t>
  </si>
  <si>
    <t xml:space="preserve">       Ablation</t>
  </si>
  <si>
    <t xml:space="preserve">       Boundaries and survey/cover crops</t>
  </si>
  <si>
    <t xml:space="preserve">       Mandore wages/direct field supervision</t>
  </si>
  <si>
    <t xml:space="preserve">       Tools</t>
  </si>
  <si>
    <t xml:space="preserve">       Miscellaneous/Sundry expenses</t>
  </si>
  <si>
    <t xml:space="preserve">       Total Field Upkeep, RM/ha</t>
  </si>
  <si>
    <t>(7)   Harvestingting/Transpt, at RM/tFFB</t>
  </si>
  <si>
    <t>(9)   Total Costs, (4)+(5)+(6)+(7), (8) RM/ha</t>
  </si>
  <si>
    <t>(10)   Net Income (3)-(8), RM/ha</t>
  </si>
  <si>
    <t>(11) Capitalised (NPV), RM/ha         @</t>
  </si>
  <si>
    <t>(12) Reversion Basic Ld Val, RM/ha</t>
  </si>
  <si>
    <t xml:space="preserve"> </t>
  </si>
  <si>
    <t>(13) Defer Over Cropping Life           @</t>
  </si>
  <si>
    <t>(14) Deferred Basic Ld Val, RM/ha</t>
  </si>
  <si>
    <t>(15) M V (11)+(14), RM/ha</t>
  </si>
  <si>
    <r>
      <t>RM/ha/yr</t>
    </r>
    <r>
      <rPr>
        <vertAlign val="superscript"/>
        <sz val="11"/>
        <color theme="1"/>
        <rFont val="Calibri"/>
        <family val="2"/>
        <scheme val="minor"/>
      </rPr>
      <t>-25</t>
    </r>
  </si>
  <si>
    <r>
      <t xml:space="preserve">$/ha yr </t>
    </r>
    <r>
      <rPr>
        <vertAlign val="superscript"/>
        <sz val="11"/>
        <color theme="1"/>
        <rFont val="Calibri"/>
        <family val="2"/>
        <scheme val="minor"/>
      </rPr>
      <t>-25</t>
    </r>
  </si>
  <si>
    <r>
      <t>RM/ha/yr</t>
    </r>
    <r>
      <rPr>
        <vertAlign val="superscript"/>
        <sz val="11"/>
        <color theme="1"/>
        <rFont val="Calibri"/>
        <family val="2"/>
        <scheme val="minor"/>
      </rPr>
      <t>-1</t>
    </r>
  </si>
  <si>
    <r>
      <t xml:space="preserve">$/ha yr </t>
    </r>
    <r>
      <rPr>
        <vertAlign val="superscript"/>
        <sz val="11"/>
        <color theme="1"/>
        <rFont val="Calibri"/>
        <family val="2"/>
        <scheme val="minor"/>
      </rPr>
      <t>-1</t>
    </r>
  </si>
  <si>
    <t>(2)   Price, RM/tFFB (2011price RM535 t/FFB) + Premium</t>
  </si>
  <si>
    <t xml:space="preserve">COST OF PRODUCTION: </t>
  </si>
  <si>
    <t>Conversion rate US$1 = RM3.2 (Malaysian Ringgit)</t>
  </si>
  <si>
    <t>Underproductive  at 50%</t>
  </si>
  <si>
    <t>Underproductive  at 25%</t>
  </si>
  <si>
    <t>Full stand</t>
  </si>
  <si>
    <t>(16) Net Present Value of Oil palm Total for a 25 year period</t>
  </si>
  <si>
    <t xml:space="preserve">(17) Averaged Net Present Value of Oil Palm per hectare </t>
  </si>
  <si>
    <t>Discount rate</t>
  </si>
  <si>
    <t>Supporting Information</t>
  </si>
  <si>
    <t>REDD+ financially out-competes oil palm cultivation in floodplain forest systems in Borneo</t>
  </si>
  <si>
    <r>
      <t>Nicola K. Abram*</t>
    </r>
    <r>
      <rPr>
        <vertAlign val="superscript"/>
        <sz val="12"/>
        <color theme="1"/>
        <rFont val="Times New Roman"/>
        <family val="1"/>
      </rPr>
      <t xml:space="preserve">; </t>
    </r>
    <r>
      <rPr>
        <sz val="12"/>
        <color rgb="FF000000"/>
        <rFont val="Times New Roman"/>
        <family val="1"/>
      </rPr>
      <t>Douglas C. MacMillan;</t>
    </r>
    <r>
      <rPr>
        <sz val="12"/>
        <color theme="1"/>
        <rFont val="Times New Roman"/>
        <family val="1"/>
      </rPr>
      <t xml:space="preserve"> Panteleimon Xofis; Marc Ancrenaz; </t>
    </r>
    <r>
      <rPr>
        <sz val="12"/>
        <color rgb="FF000000"/>
        <rFont val="Times New Roman"/>
        <family val="1"/>
      </rPr>
      <t>Joseph Tzanopoulos;</t>
    </r>
    <r>
      <rPr>
        <sz val="12"/>
        <color theme="1"/>
        <rFont val="Times New Roman"/>
        <family val="1"/>
      </rPr>
      <t xml:space="preserve"> Robert Ong;</t>
    </r>
    <r>
      <rPr>
        <sz val="12"/>
        <color rgb="FF000000"/>
        <rFont val="Times New Roman"/>
        <family val="1"/>
      </rPr>
      <t xml:space="preserve"> Lian Pin Koh; </t>
    </r>
    <r>
      <rPr>
        <sz val="12"/>
        <color theme="1"/>
        <rFont val="Times New Roman"/>
        <family val="1"/>
      </rPr>
      <t xml:space="preserve">Benoit Goossens; Christian Del Valle; </t>
    </r>
    <r>
      <rPr>
        <sz val="12"/>
        <color rgb="FF000000"/>
        <rFont val="Times New Roman"/>
        <family val="1"/>
      </rPr>
      <t xml:space="preserve">Lucy Peter; </t>
    </r>
    <r>
      <rPr>
        <sz val="12"/>
        <color theme="1"/>
        <rFont val="Times New Roman"/>
        <family val="1"/>
      </rPr>
      <t>Alexandra C Morel;</t>
    </r>
    <r>
      <rPr>
        <sz val="12"/>
        <color rgb="FF000000"/>
        <rFont val="Times New Roman"/>
        <family val="1"/>
      </rPr>
      <t xml:space="preserve"> </t>
    </r>
    <r>
      <rPr>
        <sz val="12"/>
        <color theme="1"/>
        <rFont val="Times New Roman"/>
        <family val="1"/>
      </rPr>
      <t>Isabelle Lackman</t>
    </r>
    <r>
      <rPr>
        <sz val="12"/>
        <color rgb="FF000000"/>
        <rFont val="Times New Roman"/>
        <family val="1"/>
      </rPr>
      <t>; Robin Chung; Harjinder Kler</t>
    </r>
    <r>
      <rPr>
        <vertAlign val="superscript"/>
        <sz val="12"/>
        <color theme="1"/>
        <rFont val="Times New Roman"/>
        <family val="1"/>
      </rPr>
      <t xml:space="preserve">; </t>
    </r>
    <r>
      <rPr>
        <sz val="12"/>
        <color theme="1"/>
        <rFont val="Times New Roman"/>
        <family val="1"/>
      </rPr>
      <t>Laurentius Ambu; William Baya; Andrew T. Knight.</t>
    </r>
  </si>
  <si>
    <t>*Corresponding author (nicola_abram@hotmail.com)</t>
  </si>
  <si>
    <t>File S2: Oil palm new planting economic models</t>
  </si>
  <si>
    <r>
      <t>Table S2A</t>
    </r>
    <r>
      <rPr>
        <sz val="16"/>
        <color theme="1"/>
        <rFont val="Calibri"/>
        <family val="2"/>
        <scheme val="minor"/>
      </rPr>
      <t xml:space="preserve"> Full stand at 100% palm capacity, annually discounted at 11%. </t>
    </r>
  </si>
  <si>
    <r>
      <t>Table S2B</t>
    </r>
    <r>
      <rPr>
        <sz val="16"/>
        <color theme="1"/>
        <rFont val="Calibri"/>
        <family val="2"/>
        <scheme val="minor"/>
      </rPr>
      <t xml:space="preserve"> Underproductive at 50% at 50% palm capacity, annually discounted at 11%.  </t>
    </r>
  </si>
  <si>
    <r>
      <t>Table S2C</t>
    </r>
    <r>
      <rPr>
        <sz val="16"/>
        <color theme="1"/>
        <rFont val="Calibri"/>
        <family val="2"/>
        <scheme val="minor"/>
      </rPr>
      <t xml:space="preserve"> Underproductive at ≤25% at 25% palm capacity, annually discounted at 11%.</t>
    </r>
  </si>
</sst>
</file>

<file path=xl/styles.xml><?xml version="1.0" encoding="utf-8"?>
<styleSheet xmlns="http://schemas.openxmlformats.org/spreadsheetml/2006/main">
  <numFmts count="7">
    <numFmt numFmtId="164" formatCode="[$$-409]#,##0"/>
    <numFmt numFmtId="165" formatCode="0_);\(0\)"/>
    <numFmt numFmtId="166" formatCode="0.0"/>
    <numFmt numFmtId="167" formatCode="0_);[Red]\(0\)"/>
    <numFmt numFmtId="168" formatCode="0.00_)"/>
    <numFmt numFmtId="169" formatCode="0.0000_);\(0.0000\)"/>
    <numFmt numFmtId="170" formatCode="0.000_)"/>
  </numFmts>
  <fonts count="16">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vertAlign val="superscript"/>
      <sz val="11"/>
      <color theme="1"/>
      <name val="Calibri"/>
      <family val="2"/>
      <scheme val="minor"/>
    </font>
    <font>
      <b/>
      <sz val="9"/>
      <color indexed="81"/>
      <name val="Tahoma"/>
      <family val="2"/>
    </font>
    <font>
      <sz val="9"/>
      <color indexed="81"/>
      <name val="Tahoma"/>
      <family val="2"/>
    </font>
    <font>
      <sz val="11"/>
      <color theme="0" tint="-0.14999847407452621"/>
      <name val="Calibri"/>
      <family val="2"/>
      <scheme val="minor"/>
    </font>
    <font>
      <sz val="12"/>
      <color theme="1"/>
      <name val="Times New Roman"/>
      <family val="1"/>
    </font>
    <font>
      <b/>
      <sz val="12"/>
      <color theme="1"/>
      <name val="Times New Roman"/>
      <family val="1"/>
    </font>
    <font>
      <b/>
      <sz val="14"/>
      <color theme="1"/>
      <name val="Times New Roman"/>
      <family val="1"/>
    </font>
    <font>
      <vertAlign val="superscript"/>
      <sz val="12"/>
      <color theme="1"/>
      <name val="Times New Roman"/>
      <family val="1"/>
    </font>
    <font>
      <sz val="12"/>
      <color rgb="FF000000"/>
      <name val="Times New Roman"/>
      <family val="1"/>
    </font>
    <font>
      <u/>
      <sz val="11"/>
      <color theme="10"/>
      <name val="Calibri"/>
      <family val="2"/>
    </font>
    <font>
      <b/>
      <sz val="16"/>
      <color theme="1"/>
      <name val="Calibri"/>
      <family val="2"/>
      <scheme val="minor"/>
    </font>
    <font>
      <sz val="16"/>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24">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auto="1"/>
      </left>
      <right/>
      <top/>
      <bottom/>
      <diagonal/>
    </border>
    <border>
      <left style="thin">
        <color indexed="64"/>
      </left>
      <right style="thin">
        <color auto="1"/>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auto="1"/>
      </right>
      <top/>
      <bottom style="thin">
        <color auto="1"/>
      </bottom>
      <diagonal/>
    </border>
    <border>
      <left/>
      <right style="thin">
        <color auto="1"/>
      </right>
      <top/>
      <bottom/>
      <diagonal/>
    </border>
    <border>
      <left style="thin">
        <color indexed="64"/>
      </left>
      <right style="thin">
        <color indexed="64"/>
      </right>
      <top style="thin">
        <color indexed="64"/>
      </top>
      <bottom style="medium">
        <color indexed="64"/>
      </bottom>
      <diagonal/>
    </border>
    <border>
      <left style="thin">
        <color indexed="64"/>
      </left>
      <right style="thin">
        <color auto="1"/>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s>
  <cellStyleXfs count="2">
    <xf numFmtId="0" fontId="0" fillId="0" borderId="0"/>
    <xf numFmtId="0" fontId="13" fillId="0" borderId="0" applyNumberFormat="0" applyFill="0" applyBorder="0" applyAlignment="0" applyProtection="0">
      <alignment vertical="top"/>
      <protection locked="0"/>
    </xf>
  </cellStyleXfs>
  <cellXfs count="169">
    <xf numFmtId="0" fontId="0" fillId="0" borderId="0" xfId="0"/>
    <xf numFmtId="0" fontId="1" fillId="2" borderId="3" xfId="0" applyFont="1" applyFill="1" applyBorder="1" applyAlignment="1">
      <alignment vertical="center"/>
    </xf>
    <xf numFmtId="0" fontId="1" fillId="0" borderId="0" xfId="0" applyFont="1"/>
    <xf numFmtId="0" fontId="1" fillId="0" borderId="0" xfId="0" applyFont="1" applyFill="1"/>
    <xf numFmtId="0" fontId="1" fillId="2" borderId="4" xfId="0" applyFont="1" applyFill="1" applyBorder="1" applyAlignment="1">
      <alignment horizontal="left" vertical="center"/>
    </xf>
    <xf numFmtId="0" fontId="1" fillId="2" borderId="5" xfId="0" applyFont="1" applyFill="1" applyBorder="1" applyAlignment="1">
      <alignment vertical="center"/>
    </xf>
    <xf numFmtId="0" fontId="1" fillId="0" borderId="6" xfId="0" applyFont="1" applyFill="1" applyBorder="1"/>
    <xf numFmtId="0" fontId="0" fillId="0" borderId="0" xfId="0" applyFont="1"/>
    <xf numFmtId="0" fontId="0" fillId="0" borderId="0" xfId="0" applyFont="1" applyAlignment="1">
      <alignment horizontal="center"/>
    </xf>
    <xf numFmtId="0" fontId="0" fillId="0" borderId="0" xfId="0" applyFont="1" applyFill="1"/>
    <xf numFmtId="0" fontId="2" fillId="2" borderId="10" xfId="0" applyFont="1" applyFill="1" applyBorder="1" applyAlignment="1" applyProtection="1">
      <alignment horizontal="left"/>
    </xf>
    <xf numFmtId="0" fontId="2" fillId="2" borderId="10" xfId="0" applyFont="1" applyFill="1" applyBorder="1"/>
    <xf numFmtId="0" fontId="2" fillId="2" borderId="10" xfId="0" applyFont="1" applyFill="1" applyBorder="1" applyAlignment="1">
      <alignment horizontal="center"/>
    </xf>
    <xf numFmtId="0" fontId="2" fillId="2" borderId="11" xfId="0" applyFont="1" applyFill="1" applyBorder="1" applyAlignment="1">
      <alignment horizontal="left"/>
    </xf>
    <xf numFmtId="0" fontId="2" fillId="2" borderId="12" xfId="0" applyFont="1" applyFill="1" applyBorder="1" applyAlignment="1"/>
    <xf numFmtId="0" fontId="2" fillId="2" borderId="13" xfId="0" applyFont="1" applyFill="1" applyBorder="1" applyAlignment="1">
      <alignment horizontal="center"/>
    </xf>
    <xf numFmtId="0" fontId="0" fillId="2" borderId="14" xfId="0" applyFont="1" applyFill="1" applyBorder="1" applyAlignment="1">
      <alignment horizontal="center"/>
    </xf>
    <xf numFmtId="0" fontId="3" fillId="0" borderId="10" xfId="0" applyFont="1" applyFill="1" applyBorder="1" applyAlignment="1" applyProtection="1">
      <alignment horizontal="left"/>
    </xf>
    <xf numFmtId="0" fontId="2" fillId="0" borderId="10" xfId="0" applyFont="1" applyFill="1" applyBorder="1"/>
    <xf numFmtId="0" fontId="2" fillId="0" borderId="10" xfId="0" applyFont="1" applyFill="1" applyBorder="1" applyAlignment="1">
      <alignment horizontal="center"/>
    </xf>
    <xf numFmtId="0" fontId="0" fillId="0" borderId="10" xfId="0" applyFont="1" applyFill="1" applyBorder="1"/>
    <xf numFmtId="0" fontId="2" fillId="0" borderId="10" xfId="0" applyFont="1" applyFill="1" applyBorder="1" applyAlignment="1" applyProtection="1">
      <alignment horizontal="center"/>
    </xf>
    <xf numFmtId="0" fontId="2" fillId="0" borderId="15" xfId="0" applyFont="1" applyFill="1" applyBorder="1" applyAlignment="1" applyProtection="1">
      <alignment horizontal="left" vertical="center"/>
    </xf>
    <xf numFmtId="0" fontId="2" fillId="3" borderId="15"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5" xfId="0" applyFont="1" applyFill="1" applyBorder="1" applyAlignment="1">
      <alignment vertical="center"/>
    </xf>
    <xf numFmtId="165" fontId="2" fillId="0" borderId="16" xfId="0" applyNumberFormat="1" applyFont="1" applyFill="1" applyBorder="1" applyAlignment="1" applyProtection="1">
      <alignment vertical="center"/>
    </xf>
    <xf numFmtId="165" fontId="2" fillId="0" borderId="15" xfId="0" applyNumberFormat="1" applyFont="1" applyFill="1" applyBorder="1" applyAlignment="1" applyProtection="1">
      <alignment vertical="center"/>
    </xf>
    <xf numFmtId="166" fontId="2" fillId="0" borderId="15" xfId="0" applyNumberFormat="1" applyFont="1" applyFill="1" applyBorder="1" applyAlignment="1" applyProtection="1">
      <alignment vertical="center"/>
    </xf>
    <xf numFmtId="0" fontId="0" fillId="0" borderId="0" xfId="0" applyFont="1" applyFill="1" applyAlignment="1">
      <alignment vertical="center"/>
    </xf>
    <xf numFmtId="0" fontId="2" fillId="0" borderId="6" xfId="0" applyFont="1" applyFill="1" applyBorder="1" applyAlignment="1" applyProtection="1">
      <alignment horizontal="left" vertical="center"/>
    </xf>
    <xf numFmtId="0" fontId="2" fillId="0" borderId="6" xfId="0" applyFont="1" applyFill="1" applyBorder="1" applyAlignment="1">
      <alignment horizontal="center" vertical="center"/>
    </xf>
    <xf numFmtId="1" fontId="2" fillId="0" borderId="5" xfId="0" applyNumberFormat="1" applyFont="1" applyFill="1" applyBorder="1" applyAlignment="1" applyProtection="1">
      <alignment vertical="center"/>
    </xf>
    <xf numFmtId="1" fontId="2" fillId="0" borderId="6" xfId="0" applyNumberFormat="1" applyFont="1" applyFill="1" applyBorder="1" applyAlignment="1" applyProtection="1">
      <alignment vertical="center"/>
    </xf>
    <xf numFmtId="0" fontId="3" fillId="0" borderId="14" xfId="0" applyFont="1" applyFill="1" applyBorder="1" applyAlignment="1" applyProtection="1">
      <alignment horizontal="left" vertical="center"/>
    </xf>
    <xf numFmtId="0" fontId="3" fillId="0" borderId="14" xfId="0" applyFont="1" applyFill="1" applyBorder="1" applyAlignment="1">
      <alignment vertical="center"/>
    </xf>
    <xf numFmtId="0" fontId="3" fillId="0" borderId="14" xfId="0" applyFont="1" applyFill="1" applyBorder="1" applyAlignment="1">
      <alignment horizontal="center" vertical="center"/>
    </xf>
    <xf numFmtId="37" fontId="3" fillId="0" borderId="3" xfId="0" applyNumberFormat="1" applyFont="1" applyFill="1" applyBorder="1" applyAlignment="1" applyProtection="1">
      <alignment vertical="center"/>
    </xf>
    <xf numFmtId="37" fontId="2" fillId="0" borderId="9" xfId="0" applyNumberFormat="1" applyFont="1" applyFill="1" applyBorder="1" applyAlignment="1"/>
    <xf numFmtId="37" fontId="2" fillId="0" borderId="10" xfId="0" applyNumberFormat="1" applyFont="1" applyFill="1" applyBorder="1" applyAlignment="1"/>
    <xf numFmtId="0" fontId="2" fillId="0" borderId="6" xfId="0" applyNumberFormat="1" applyFont="1" applyFill="1" applyBorder="1" applyAlignment="1">
      <alignment vertical="center"/>
    </xf>
    <xf numFmtId="0" fontId="2" fillId="0" borderId="6" xfId="0" applyNumberFormat="1" applyFont="1" applyFill="1" applyBorder="1" applyAlignment="1">
      <alignment horizontal="center" vertical="center"/>
    </xf>
    <xf numFmtId="37" fontId="2" fillId="0" borderId="6" xfId="0" applyNumberFormat="1" applyFont="1" applyFill="1" applyBorder="1" applyAlignment="1" applyProtection="1">
      <alignment vertical="center"/>
    </xf>
    <xf numFmtId="0" fontId="2" fillId="2" borderId="10" xfId="0" applyFont="1" applyFill="1" applyBorder="1" applyAlignment="1" applyProtection="1">
      <alignment horizontal="left" vertical="center"/>
    </xf>
    <xf numFmtId="0" fontId="2" fillId="2" borderId="10" xfId="0" applyNumberFormat="1" applyFont="1" applyFill="1" applyBorder="1" applyAlignment="1">
      <alignment vertical="center"/>
    </xf>
    <xf numFmtId="0" fontId="2" fillId="2" borderId="10" xfId="0" applyNumberFormat="1" applyFont="1" applyFill="1" applyBorder="1" applyAlignment="1">
      <alignment horizontal="center" vertical="center"/>
    </xf>
    <xf numFmtId="0" fontId="2" fillId="2" borderId="10" xfId="0" applyFont="1" applyFill="1" applyBorder="1" applyAlignment="1" applyProtection="1">
      <alignment vertical="center"/>
    </xf>
    <xf numFmtId="0" fontId="2" fillId="0" borderId="13" xfId="0" applyNumberFormat="1" applyFont="1" applyFill="1" applyBorder="1" applyAlignment="1">
      <alignment vertical="center"/>
    </xf>
    <xf numFmtId="0" fontId="2" fillId="0" borderId="13" xfId="0" applyNumberFormat="1" applyFont="1" applyFill="1" applyBorder="1" applyAlignment="1">
      <alignment horizontal="center" vertical="center"/>
    </xf>
    <xf numFmtId="0" fontId="2" fillId="0" borderId="13" xfId="0" applyFont="1" applyFill="1" applyBorder="1" applyAlignment="1" applyProtection="1">
      <alignment vertical="center"/>
    </xf>
    <xf numFmtId="0" fontId="2" fillId="0" borderId="17" xfId="0" applyFont="1" applyFill="1" applyBorder="1" applyAlignment="1" applyProtection="1">
      <alignment vertical="center"/>
    </xf>
    <xf numFmtId="0" fontId="2" fillId="0" borderId="6" xfId="0" applyFont="1" applyFill="1" applyBorder="1" applyAlignment="1" applyProtection="1">
      <alignment horizontal="left"/>
    </xf>
    <xf numFmtId="0" fontId="2" fillId="0" borderId="6" xfId="0" applyNumberFormat="1" applyFont="1" applyFill="1" applyBorder="1"/>
    <xf numFmtId="0" fontId="2" fillId="0" borderId="6" xfId="0" applyNumberFormat="1" applyFont="1" applyFill="1" applyBorder="1" applyAlignment="1">
      <alignment horizontal="center"/>
    </xf>
    <xf numFmtId="0" fontId="2" fillId="0" borderId="6" xfId="0" applyFont="1" applyFill="1" applyBorder="1" applyProtection="1"/>
    <xf numFmtId="37" fontId="2" fillId="0" borderId="5" xfId="0" applyNumberFormat="1" applyFont="1" applyFill="1" applyBorder="1" applyAlignment="1"/>
    <xf numFmtId="37" fontId="2" fillId="0" borderId="6" xfId="0" applyNumberFormat="1" applyFont="1" applyFill="1" applyBorder="1" applyAlignment="1"/>
    <xf numFmtId="167" fontId="2" fillId="0" borderId="6" xfId="0" applyNumberFormat="1" applyFont="1" applyFill="1" applyBorder="1" applyAlignment="1" applyProtection="1">
      <alignment horizontal="right"/>
    </xf>
    <xf numFmtId="0" fontId="2" fillId="0" borderId="5" xfId="0" applyNumberFormat="1" applyFont="1" applyFill="1" applyBorder="1" applyAlignment="1" applyProtection="1">
      <alignment horizontal="left"/>
    </xf>
    <xf numFmtId="0" fontId="2" fillId="0" borderId="6" xfId="0" applyNumberFormat="1" applyFont="1" applyFill="1" applyBorder="1" applyAlignment="1" applyProtection="1">
      <alignment horizontal="center"/>
    </xf>
    <xf numFmtId="0" fontId="2" fillId="0" borderId="6" xfId="0" applyFont="1" applyFill="1" applyBorder="1"/>
    <xf numFmtId="37" fontId="2" fillId="0" borderId="5" xfId="0" applyNumberFormat="1" applyFont="1" applyFill="1" applyBorder="1" applyAlignment="1" applyProtection="1"/>
    <xf numFmtId="37" fontId="2" fillId="0" borderId="6" xfId="0" applyNumberFormat="1" applyFont="1" applyFill="1" applyBorder="1" applyAlignment="1" applyProtection="1"/>
    <xf numFmtId="167" fontId="2" fillId="0" borderId="6" xfId="0" applyNumberFormat="1" applyFont="1" applyFill="1" applyBorder="1" applyAlignment="1">
      <alignment horizontal="right"/>
    </xf>
    <xf numFmtId="0" fontId="2" fillId="0" borderId="6" xfId="0" applyFont="1" applyFill="1" applyBorder="1" applyAlignment="1">
      <alignment horizontal="left"/>
    </xf>
    <xf numFmtId="0" fontId="2" fillId="0" borderId="5" xfId="0" applyNumberFormat="1" applyFont="1" applyFill="1" applyBorder="1" applyAlignment="1">
      <alignment horizontal="left"/>
    </xf>
    <xf numFmtId="0" fontId="2" fillId="0" borderId="5" xfId="0" applyNumberFormat="1" applyFont="1" applyFill="1" applyBorder="1"/>
    <xf numFmtId="0" fontId="2" fillId="0" borderId="14" xfId="0" applyFont="1" applyFill="1" applyBorder="1"/>
    <xf numFmtId="0" fontId="3" fillId="2" borderId="18" xfId="0" applyFont="1" applyFill="1" applyBorder="1" applyAlignment="1" applyProtection="1">
      <alignment horizontal="left" vertical="center"/>
    </xf>
    <xf numFmtId="0" fontId="2" fillId="2" borderId="18" xfId="0" applyNumberFormat="1" applyFont="1" applyFill="1" applyBorder="1" applyAlignment="1">
      <alignment vertical="center"/>
    </xf>
    <xf numFmtId="0" fontId="2" fillId="2" borderId="18" xfId="0" applyNumberFormat="1" applyFont="1" applyFill="1" applyBorder="1" applyAlignment="1">
      <alignment horizontal="center" vertical="center"/>
    </xf>
    <xf numFmtId="0" fontId="2" fillId="2" borderId="18" xfId="0" applyFont="1" applyFill="1" applyBorder="1" applyAlignment="1" applyProtection="1">
      <alignment vertical="center"/>
    </xf>
    <xf numFmtId="0" fontId="0" fillId="2" borderId="0" xfId="0" applyFont="1" applyFill="1" applyAlignment="1">
      <alignment vertical="center"/>
    </xf>
    <xf numFmtId="0" fontId="2" fillId="0" borderId="13" xfId="0" applyFont="1" applyFill="1" applyBorder="1" applyAlignment="1" applyProtection="1">
      <alignment horizontal="left" vertical="center"/>
    </xf>
    <xf numFmtId="0" fontId="2" fillId="0" borderId="13" xfId="0" applyNumberFormat="1" applyFont="1" applyFill="1" applyBorder="1" applyAlignment="1" applyProtection="1">
      <alignment vertical="center"/>
    </xf>
    <xf numFmtId="0" fontId="2" fillId="0" borderId="13" xfId="0" applyNumberFormat="1" applyFont="1" applyFill="1" applyBorder="1" applyAlignment="1" applyProtection="1">
      <alignment horizontal="center" vertical="center"/>
    </xf>
    <xf numFmtId="38" fontId="2" fillId="0" borderId="13" xfId="0" applyNumberFormat="1" applyFont="1" applyFill="1" applyBorder="1" applyAlignment="1" applyProtection="1">
      <alignment horizontal="right" vertical="center"/>
    </xf>
    <xf numFmtId="0" fontId="3" fillId="0" borderId="14" xfId="0" applyNumberFormat="1" applyFont="1" applyFill="1" applyBorder="1" applyAlignment="1">
      <alignment horizontal="right" vertical="center"/>
    </xf>
    <xf numFmtId="0" fontId="3" fillId="0" borderId="0" xfId="0" applyFont="1" applyFill="1" applyAlignment="1">
      <alignment vertical="center"/>
    </xf>
    <xf numFmtId="0" fontId="3" fillId="0" borderId="10" xfId="0" applyFont="1" applyFill="1" applyBorder="1" applyAlignment="1" applyProtection="1">
      <alignment horizontal="left" vertical="center"/>
    </xf>
    <xf numFmtId="0" fontId="3" fillId="0" borderId="10" xfId="0" applyFont="1" applyFill="1" applyBorder="1" applyAlignment="1">
      <alignment vertical="center"/>
    </xf>
    <xf numFmtId="0" fontId="3" fillId="0" borderId="10" xfId="0" applyFont="1" applyFill="1" applyBorder="1" applyAlignment="1">
      <alignment horizontal="center" vertical="center"/>
    </xf>
    <xf numFmtId="37" fontId="3" fillId="0" borderId="10" xfId="0" applyNumberFormat="1" applyFont="1" applyFill="1" applyBorder="1" applyAlignment="1" applyProtection="1">
      <alignment vertical="center"/>
    </xf>
    <xf numFmtId="37" fontId="3" fillId="0" borderId="9" xfId="0" applyNumberFormat="1" applyFont="1" applyFill="1" applyBorder="1" applyAlignment="1" applyProtection="1">
      <alignment vertical="center"/>
    </xf>
    <xf numFmtId="38" fontId="3" fillId="0" borderId="10" xfId="0" applyNumberFormat="1" applyFont="1" applyFill="1" applyBorder="1" applyAlignment="1">
      <alignment horizontal="right" vertical="center"/>
    </xf>
    <xf numFmtId="0" fontId="2" fillId="0" borderId="15" xfId="0" applyFont="1" applyBorder="1" applyAlignment="1" applyProtection="1">
      <alignment horizontal="left"/>
    </xf>
    <xf numFmtId="168" fontId="2" fillId="0" borderId="15" xfId="0" applyNumberFormat="1" applyFont="1" applyBorder="1" applyProtection="1"/>
    <xf numFmtId="9" fontId="2" fillId="0" borderId="15" xfId="0" applyNumberFormat="1" applyFont="1" applyBorder="1" applyAlignment="1" applyProtection="1">
      <alignment horizontal="center"/>
    </xf>
    <xf numFmtId="37" fontId="2" fillId="0" borderId="19" xfId="0" applyNumberFormat="1" applyFont="1" applyBorder="1" applyAlignment="1" applyProtection="1"/>
    <xf numFmtId="37" fontId="2" fillId="0" borderId="0" xfId="0" applyNumberFormat="1" applyFont="1" applyBorder="1" applyAlignment="1" applyProtection="1"/>
    <xf numFmtId="37" fontId="2" fillId="0" borderId="0" xfId="0" applyNumberFormat="1" applyFont="1" applyBorder="1" applyAlignment="1"/>
    <xf numFmtId="0" fontId="2" fillId="0" borderId="0" xfId="0" applyFont="1" applyBorder="1"/>
    <xf numFmtId="0" fontId="0" fillId="0" borderId="0" xfId="0" applyFont="1" applyFill="1" applyBorder="1" applyAlignment="1">
      <alignment horizontal="center"/>
    </xf>
    <xf numFmtId="0" fontId="0" fillId="0" borderId="0" xfId="0" applyFont="1" applyFill="1" applyBorder="1"/>
    <xf numFmtId="0" fontId="2" fillId="0" borderId="20" xfId="0" applyFont="1" applyFill="1" applyBorder="1" applyAlignment="1" applyProtection="1">
      <alignment horizontal="left"/>
    </xf>
    <xf numFmtId="0" fontId="0" fillId="0" borderId="10" xfId="0" applyFont="1" applyFill="1" applyBorder="1" applyAlignment="1">
      <alignment horizontal="center"/>
    </xf>
    <xf numFmtId="0" fontId="2" fillId="0" borderId="20" xfId="0" applyFont="1" applyFill="1" applyBorder="1"/>
    <xf numFmtId="3" fontId="0" fillId="0" borderId="10" xfId="0" applyNumberFormat="1" applyFont="1" applyFill="1" applyBorder="1" applyAlignment="1">
      <alignment horizontal="left"/>
    </xf>
    <xf numFmtId="0" fontId="0" fillId="0" borderId="0" xfId="0" applyFont="1" applyBorder="1"/>
    <xf numFmtId="0" fontId="0" fillId="0" borderId="0" xfId="0" applyFont="1" applyFill="1" applyAlignment="1">
      <alignment horizontal="center"/>
    </xf>
    <xf numFmtId="0" fontId="3" fillId="2" borderId="21" xfId="0" applyFont="1" applyFill="1" applyBorder="1"/>
    <xf numFmtId="3" fontId="1" fillId="2" borderId="22" xfId="0" applyNumberFormat="1" applyFont="1" applyFill="1" applyBorder="1" applyAlignment="1">
      <alignment horizontal="left"/>
    </xf>
    <xf numFmtId="0" fontId="2" fillId="0" borderId="21" xfId="0" applyFont="1" applyFill="1" applyBorder="1" applyAlignment="1" applyProtection="1">
      <alignment horizontal="left"/>
    </xf>
    <xf numFmtId="0" fontId="0" fillId="0" borderId="8" xfId="0" applyFont="1" applyFill="1" applyBorder="1"/>
    <xf numFmtId="0" fontId="0" fillId="0" borderId="8" xfId="0" applyFont="1" applyFill="1" applyBorder="1" applyAlignment="1">
      <alignment horizontal="center"/>
    </xf>
    <xf numFmtId="3" fontId="0" fillId="0" borderId="22" xfId="0" applyNumberFormat="1" applyFont="1" applyFill="1" applyBorder="1" applyAlignment="1">
      <alignment horizontal="left"/>
    </xf>
    <xf numFmtId="9" fontId="0" fillId="0" borderId="0" xfId="0" applyNumberFormat="1" applyFont="1" applyFill="1"/>
    <xf numFmtId="9" fontId="0" fillId="0" borderId="0" xfId="0" applyNumberFormat="1" applyFont="1"/>
    <xf numFmtId="164" fontId="0" fillId="0" borderId="0" xfId="0" applyNumberFormat="1" applyFont="1"/>
    <xf numFmtId="0" fontId="2" fillId="2" borderId="11" xfId="0" applyFont="1" applyFill="1" applyBorder="1" applyAlignment="1">
      <alignment horizontal="center"/>
    </xf>
    <xf numFmtId="0" fontId="0" fillId="3" borderId="0" xfId="0" applyFont="1" applyFill="1" applyAlignment="1">
      <alignment vertical="center"/>
    </xf>
    <xf numFmtId="0" fontId="0" fillId="3" borderId="6" xfId="0" applyFont="1" applyFill="1" applyBorder="1" applyAlignment="1">
      <alignment vertical="center"/>
    </xf>
    <xf numFmtId="3" fontId="2" fillId="0" borderId="6" xfId="0" applyNumberFormat="1" applyFont="1" applyFill="1" applyBorder="1" applyAlignment="1">
      <alignment vertical="center"/>
    </xf>
    <xf numFmtId="165" fontId="2" fillId="3" borderId="5" xfId="0" applyNumberFormat="1" applyFont="1" applyFill="1" applyBorder="1" applyAlignment="1" applyProtection="1">
      <alignment vertical="center"/>
    </xf>
    <xf numFmtId="165" fontId="2" fillId="3" borderId="6" xfId="0" applyNumberFormat="1" applyFont="1" applyFill="1" applyBorder="1" applyAlignment="1" applyProtection="1">
      <alignment vertical="center"/>
    </xf>
    <xf numFmtId="166" fontId="2" fillId="3" borderId="6" xfId="0" applyNumberFormat="1" applyFont="1" applyFill="1" applyBorder="1" applyAlignment="1" applyProtection="1">
      <alignment vertical="center"/>
    </xf>
    <xf numFmtId="0" fontId="2" fillId="3" borderId="6" xfId="0" applyFont="1" applyFill="1" applyBorder="1"/>
    <xf numFmtId="37" fontId="2" fillId="3" borderId="5" xfId="0" applyNumberFormat="1" applyFont="1" applyFill="1" applyBorder="1" applyAlignment="1" applyProtection="1"/>
    <xf numFmtId="0" fontId="7" fillId="0" borderId="6" xfId="0" applyFont="1" applyBorder="1" applyAlignment="1" applyProtection="1">
      <alignment horizontal="left"/>
    </xf>
    <xf numFmtId="0" fontId="7" fillId="0" borderId="6" xfId="0" applyFont="1" applyFill="1" applyBorder="1"/>
    <xf numFmtId="0" fontId="7" fillId="0" borderId="6" xfId="0" applyFont="1" applyFill="1" applyBorder="1" applyAlignment="1">
      <alignment horizontal="center"/>
    </xf>
    <xf numFmtId="37" fontId="7" fillId="0" borderId="6" xfId="0" applyNumberFormat="1" applyFont="1" applyFill="1" applyBorder="1" applyAlignment="1" applyProtection="1"/>
    <xf numFmtId="37" fontId="7" fillId="0" borderId="6" xfId="0" applyNumberFormat="1" applyFont="1" applyBorder="1" applyAlignment="1"/>
    <xf numFmtId="37" fontId="7" fillId="0" borderId="0" xfId="0" applyNumberFormat="1" applyFont="1" applyBorder="1" applyAlignment="1" applyProtection="1"/>
    <xf numFmtId="37" fontId="7" fillId="0" borderId="0" xfId="0" applyNumberFormat="1" applyFont="1" applyBorder="1" applyAlignment="1"/>
    <xf numFmtId="0" fontId="7" fillId="0" borderId="0" xfId="0" applyFont="1" applyBorder="1"/>
    <xf numFmtId="0" fontId="7" fillId="0" borderId="0" xfId="0" applyFont="1" applyFill="1" applyBorder="1"/>
    <xf numFmtId="0" fontId="7" fillId="0" borderId="0" xfId="0" applyFont="1" applyFill="1"/>
    <xf numFmtId="0" fontId="7" fillId="0" borderId="0" xfId="0" applyFont="1"/>
    <xf numFmtId="9" fontId="7" fillId="0" borderId="6" xfId="0" applyNumberFormat="1" applyFont="1" applyFill="1" applyBorder="1" applyAlignment="1">
      <alignment horizontal="center"/>
    </xf>
    <xf numFmtId="169" fontId="7" fillId="0" borderId="18" xfId="0" applyNumberFormat="1" applyFont="1" applyFill="1" applyBorder="1" applyAlignment="1" applyProtection="1"/>
    <xf numFmtId="9" fontId="7" fillId="0" borderId="6" xfId="0" applyNumberFormat="1" applyFont="1" applyBorder="1" applyAlignment="1" applyProtection="1">
      <alignment horizontal="center"/>
    </xf>
    <xf numFmtId="170" fontId="7" fillId="0" borderId="0" xfId="0" applyNumberFormat="1" applyFont="1" applyBorder="1" applyAlignment="1" applyProtection="1">
      <alignment horizontal="center"/>
    </xf>
    <xf numFmtId="0" fontId="7" fillId="0" borderId="0" xfId="0" applyFont="1" applyBorder="1" applyAlignment="1">
      <alignment horizontal="center"/>
    </xf>
    <xf numFmtId="0" fontId="7" fillId="0" borderId="0" xfId="0" applyFont="1" applyBorder="1" applyAlignment="1" applyProtection="1">
      <alignment horizontal="center"/>
    </xf>
    <xf numFmtId="9" fontId="7" fillId="0" borderId="0" xfId="0" applyNumberFormat="1" applyFont="1" applyBorder="1" applyAlignment="1" applyProtection="1">
      <alignment horizontal="center"/>
    </xf>
    <xf numFmtId="0" fontId="7" fillId="0" borderId="15" xfId="0" applyFont="1" applyFill="1" applyBorder="1"/>
    <xf numFmtId="37" fontId="7" fillId="0" borderId="18" xfId="0" applyNumberFormat="1" applyFont="1" applyBorder="1" applyAlignment="1"/>
    <xf numFmtId="0" fontId="7" fillId="0" borderId="14" xfId="0" applyFont="1" applyBorder="1" applyAlignment="1" applyProtection="1">
      <alignment horizontal="left"/>
    </xf>
    <xf numFmtId="0" fontId="7" fillId="0" borderId="14" xfId="0" applyFont="1" applyBorder="1"/>
    <xf numFmtId="0" fontId="7" fillId="0" borderId="14" xfId="0" applyFont="1" applyBorder="1" applyAlignment="1">
      <alignment horizontal="center"/>
    </xf>
    <xf numFmtId="37" fontId="7" fillId="0" borderId="13" xfId="0" applyNumberFormat="1" applyFont="1" applyFill="1" applyBorder="1" applyAlignment="1" applyProtection="1"/>
    <xf numFmtId="0" fontId="7" fillId="0" borderId="0" xfId="0" applyFont="1" applyBorder="1" applyProtection="1"/>
    <xf numFmtId="0" fontId="7" fillId="0" borderId="0" xfId="0" applyFont="1" applyBorder="1" applyAlignment="1" applyProtection="1">
      <alignment horizontal="left"/>
    </xf>
    <xf numFmtId="9" fontId="1" fillId="0" borderId="6" xfId="0" applyNumberFormat="1" applyFont="1" applyBorder="1"/>
    <xf numFmtId="0" fontId="2" fillId="0" borderId="8" xfId="0" applyFont="1" applyFill="1" applyBorder="1" applyAlignment="1" applyProtection="1">
      <alignment horizontal="center"/>
    </xf>
    <xf numFmtId="0" fontId="2" fillId="0" borderId="9" xfId="0" applyFont="1" applyFill="1" applyBorder="1" applyAlignment="1" applyProtection="1">
      <alignment horizontal="center"/>
    </xf>
    <xf numFmtId="0" fontId="9" fillId="0" borderId="0" xfId="0" applyFont="1" applyAlignment="1">
      <alignment wrapText="1"/>
    </xf>
    <xf numFmtId="0" fontId="0" fillId="0" borderId="0" xfId="0" applyAlignment="1">
      <alignment wrapText="1"/>
    </xf>
    <xf numFmtId="0" fontId="9" fillId="0" borderId="0" xfId="0" applyFont="1" applyAlignment="1">
      <alignment horizontal="justify" wrapText="1"/>
    </xf>
    <xf numFmtId="0" fontId="10" fillId="0" borderId="0" xfId="0" applyFont="1" applyAlignment="1">
      <alignment horizontal="justify" wrapText="1"/>
    </xf>
    <xf numFmtId="0" fontId="8" fillId="0" borderId="0" xfId="0" applyFont="1" applyAlignment="1">
      <alignment wrapText="1"/>
    </xf>
    <xf numFmtId="0" fontId="13" fillId="0" borderId="0" xfId="1" applyAlignment="1" applyProtection="1">
      <alignment wrapText="1"/>
    </xf>
    <xf numFmtId="164" fontId="1" fillId="0" borderId="0" xfId="0" applyNumberFormat="1" applyFont="1" applyFill="1" applyBorder="1" applyAlignment="1">
      <alignment horizontal="left" vertical="center"/>
    </xf>
    <xf numFmtId="0" fontId="1" fillId="0" borderId="0" xfId="0" applyFont="1" applyFill="1" applyBorder="1"/>
    <xf numFmtId="0" fontId="14" fillId="0" borderId="0" xfId="0" applyFont="1"/>
    <xf numFmtId="0" fontId="2" fillId="0" borderId="7" xfId="0" applyFont="1" applyFill="1" applyBorder="1" applyAlignment="1" applyProtection="1">
      <alignment horizontal="center"/>
    </xf>
    <xf numFmtId="0" fontId="2" fillId="0" borderId="8" xfId="0" applyFont="1" applyFill="1" applyBorder="1" applyAlignment="1" applyProtection="1">
      <alignment horizontal="center"/>
    </xf>
    <xf numFmtId="0" fontId="2" fillId="0" borderId="9" xfId="0" applyFont="1" applyFill="1" applyBorder="1" applyAlignment="1" applyProtection="1">
      <alignment horizontal="center"/>
    </xf>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164" fontId="1" fillId="0" borderId="5" xfId="0" applyNumberFormat="1" applyFont="1" applyFill="1" applyBorder="1" applyAlignment="1">
      <alignment horizontal="left" vertical="center"/>
    </xf>
    <xf numFmtId="164" fontId="1" fillId="0" borderId="6" xfId="0" applyNumberFormat="1" applyFont="1" applyFill="1" applyBorder="1" applyAlignment="1">
      <alignment horizontal="left" vertical="center"/>
    </xf>
    <xf numFmtId="0" fontId="2" fillId="0" borderId="7" xfId="0" applyFont="1" applyFill="1" applyBorder="1" applyAlignment="1">
      <alignment horizontal="center"/>
    </xf>
    <xf numFmtId="0" fontId="2" fillId="0" borderId="8" xfId="0" applyFont="1" applyFill="1" applyBorder="1" applyAlignment="1">
      <alignment horizontal="center"/>
    </xf>
    <xf numFmtId="0" fontId="2" fillId="0" borderId="9" xfId="0" applyFont="1" applyFill="1" applyBorder="1" applyAlignment="1">
      <alignment horizontal="center"/>
    </xf>
    <xf numFmtId="0" fontId="1" fillId="0" borderId="23" xfId="0" applyFont="1" applyBorder="1" applyAlignment="1">
      <alignment horizontal="left"/>
    </xf>
    <xf numFmtId="0" fontId="1" fillId="0" borderId="4" xfId="0" applyFont="1" applyBorder="1" applyAlignment="1">
      <alignment horizontal="left"/>
    </xf>
    <xf numFmtId="0" fontId="1" fillId="0" borderId="5" xfId="0" applyFont="1" applyBorder="1" applyAlignment="1">
      <alignment horizontal="left"/>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nicola_abram@hotmail.com"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dimension ref="A1:A10"/>
  <sheetViews>
    <sheetView tabSelected="1" zoomScaleNormal="100" workbookViewId="0">
      <selection activeCell="A19" sqref="A19"/>
    </sheetView>
  </sheetViews>
  <sheetFormatPr defaultColWidth="121.140625" defaultRowHeight="15"/>
  <cols>
    <col min="1" max="16384" width="121.140625" style="148"/>
  </cols>
  <sheetData>
    <row r="1" spans="1:1" ht="15.75">
      <c r="A1" s="147" t="s">
        <v>51</v>
      </c>
    </row>
    <row r="2" spans="1:1" ht="15.75">
      <c r="A2" s="147" t="s">
        <v>55</v>
      </c>
    </row>
    <row r="3" spans="1:1" ht="15.75">
      <c r="A3" s="149"/>
    </row>
    <row r="4" spans="1:1" ht="15.75">
      <c r="A4" s="149"/>
    </row>
    <row r="5" spans="1:1" ht="15.75">
      <c r="A5" s="149" t="s">
        <v>52</v>
      </c>
    </row>
    <row r="6" spans="1:1" ht="18.75">
      <c r="A6" s="150"/>
    </row>
    <row r="7" spans="1:1" ht="53.25">
      <c r="A7" s="151" t="s">
        <v>53</v>
      </c>
    </row>
    <row r="8" spans="1:1" ht="15.75">
      <c r="A8" s="151"/>
    </row>
    <row r="9" spans="1:1">
      <c r="A9" s="152" t="s">
        <v>54</v>
      </c>
    </row>
    <row r="10" spans="1:1" ht="15.75">
      <c r="A10" s="149"/>
    </row>
  </sheetData>
  <hyperlinks>
    <hyperlink ref="A9" r:id="rId1" display="mailto:nicola_abram@hotmail.com"/>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BC44"/>
  <sheetViews>
    <sheetView zoomScale="60" zoomScaleNormal="60" workbookViewId="0">
      <selection activeCell="E56" sqref="E56"/>
    </sheetView>
  </sheetViews>
  <sheetFormatPr defaultColWidth="9.42578125" defaultRowHeight="15"/>
  <cols>
    <col min="1" max="1" width="50.140625" customWidth="1"/>
    <col min="2" max="2" width="13.28515625" customWidth="1"/>
    <col min="3" max="3" width="8" bestFit="1" customWidth="1"/>
    <col min="4" max="4" width="11.28515625" bestFit="1" customWidth="1"/>
    <col min="5" max="5" width="11.7109375" bestFit="1" customWidth="1"/>
    <col min="6" max="28" width="8" bestFit="1" customWidth="1"/>
  </cols>
  <sheetData>
    <row r="1" spans="1:55" s="2" customFormat="1">
      <c r="A1" s="159" t="s">
        <v>43</v>
      </c>
      <c r="B1" s="160"/>
      <c r="C1" s="160"/>
      <c r="D1" s="1"/>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row>
    <row r="2" spans="1:55" s="2" customFormat="1">
      <c r="A2" s="4" t="s">
        <v>0</v>
      </c>
      <c r="B2" s="4"/>
      <c r="C2" s="4"/>
      <c r="D2" s="5"/>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row>
    <row r="3" spans="1:55" s="2" customFormat="1">
      <c r="A3" s="166" t="s">
        <v>50</v>
      </c>
      <c r="B3" s="167"/>
      <c r="C3" s="168"/>
      <c r="D3" s="144">
        <v>0.11</v>
      </c>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row>
    <row r="4" spans="1:55" s="2" customFormat="1">
      <c r="A4" s="161" t="s">
        <v>44</v>
      </c>
      <c r="B4" s="162"/>
      <c r="C4" s="162"/>
      <c r="D4" s="6">
        <v>3.2</v>
      </c>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row>
    <row r="5" spans="1:55" s="2" customFormat="1">
      <c r="A5" s="161" t="s">
        <v>1</v>
      </c>
      <c r="B5" s="162"/>
      <c r="C5" s="162"/>
      <c r="D5" s="6">
        <v>25</v>
      </c>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row>
    <row r="6" spans="1:55" ht="18" customHeight="1"/>
    <row r="7" spans="1:55" s="7" customFormat="1" ht="30" customHeight="1" thickBot="1">
      <c r="A7" s="155" t="s">
        <v>56</v>
      </c>
      <c r="C7" s="8"/>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row>
    <row r="8" spans="1:55" s="9" customFormat="1" ht="15.75" thickBot="1">
      <c r="A8" s="145"/>
      <c r="B8" s="145"/>
      <c r="C8" s="146"/>
      <c r="D8" s="163" t="s">
        <v>2</v>
      </c>
      <c r="E8" s="164"/>
      <c r="F8" s="165"/>
      <c r="G8" s="156" t="s">
        <v>3</v>
      </c>
      <c r="H8" s="157"/>
      <c r="I8" s="157"/>
      <c r="J8" s="158"/>
      <c r="K8" s="156" t="s">
        <v>4</v>
      </c>
      <c r="L8" s="157"/>
      <c r="M8" s="157"/>
      <c r="N8" s="157"/>
      <c r="O8" s="157"/>
      <c r="P8" s="157"/>
      <c r="Q8" s="157"/>
      <c r="R8" s="157"/>
      <c r="S8" s="157"/>
      <c r="T8" s="157"/>
      <c r="U8" s="157"/>
      <c r="V8" s="157"/>
      <c r="W8" s="158"/>
      <c r="X8" s="156" t="s">
        <v>5</v>
      </c>
      <c r="Y8" s="157"/>
      <c r="Z8" s="157"/>
      <c r="AA8" s="158"/>
    </row>
    <row r="9" spans="1:55" s="9" customFormat="1" ht="15.75" thickBot="1">
      <c r="A9" s="10" t="s">
        <v>6</v>
      </c>
      <c r="B9" s="11"/>
      <c r="C9" s="12"/>
      <c r="D9" s="12">
        <v>0</v>
      </c>
      <c r="E9" s="12">
        <v>1</v>
      </c>
      <c r="F9" s="12">
        <v>2</v>
      </c>
      <c r="G9" s="12">
        <v>3</v>
      </c>
      <c r="H9" s="12">
        <v>4</v>
      </c>
      <c r="I9" s="12">
        <v>5</v>
      </c>
      <c r="J9" s="12">
        <v>6</v>
      </c>
      <c r="K9" s="12">
        <v>7</v>
      </c>
      <c r="L9" s="12">
        <v>8</v>
      </c>
      <c r="M9" s="12">
        <v>9</v>
      </c>
      <c r="N9" s="12">
        <v>10</v>
      </c>
      <c r="O9" s="12">
        <v>11</v>
      </c>
      <c r="P9" s="12">
        <v>12</v>
      </c>
      <c r="Q9" s="12">
        <v>13</v>
      </c>
      <c r="R9" s="12">
        <v>14</v>
      </c>
      <c r="S9" s="12">
        <v>15</v>
      </c>
      <c r="T9" s="12">
        <v>16</v>
      </c>
      <c r="U9" s="12">
        <v>17</v>
      </c>
      <c r="V9" s="12">
        <v>18</v>
      </c>
      <c r="W9" s="12">
        <v>19</v>
      </c>
      <c r="X9" s="12">
        <v>20</v>
      </c>
      <c r="Y9" s="12">
        <v>21</v>
      </c>
      <c r="Z9" s="12">
        <v>22</v>
      </c>
      <c r="AA9" s="12">
        <v>23</v>
      </c>
      <c r="AB9" s="12">
        <v>24</v>
      </c>
    </row>
    <row r="10" spans="1:55" s="9" customFormat="1" ht="15.75" thickBot="1">
      <c r="A10" s="13" t="s">
        <v>7</v>
      </c>
      <c r="B10" s="14">
        <f>SUM(F11:I11)/SUM(F12:I12)</f>
        <v>0</v>
      </c>
      <c r="C10" s="15"/>
      <c r="D10" s="16">
        <v>2011</v>
      </c>
      <c r="E10" s="16">
        <f>D10+1</f>
        <v>2012</v>
      </c>
      <c r="F10" s="16">
        <f t="shared" ref="F10:AB10" si="0">E10+1</f>
        <v>2013</v>
      </c>
      <c r="G10" s="16">
        <f t="shared" si="0"/>
        <v>2014</v>
      </c>
      <c r="H10" s="16">
        <f t="shared" si="0"/>
        <v>2015</v>
      </c>
      <c r="I10" s="16">
        <f t="shared" si="0"/>
        <v>2016</v>
      </c>
      <c r="J10" s="16">
        <f t="shared" si="0"/>
        <v>2017</v>
      </c>
      <c r="K10" s="16">
        <f t="shared" si="0"/>
        <v>2018</v>
      </c>
      <c r="L10" s="16">
        <f t="shared" si="0"/>
        <v>2019</v>
      </c>
      <c r="M10" s="16">
        <f t="shared" si="0"/>
        <v>2020</v>
      </c>
      <c r="N10" s="16">
        <f t="shared" si="0"/>
        <v>2021</v>
      </c>
      <c r="O10" s="16">
        <f t="shared" si="0"/>
        <v>2022</v>
      </c>
      <c r="P10" s="16">
        <f t="shared" si="0"/>
        <v>2023</v>
      </c>
      <c r="Q10" s="16">
        <f t="shared" si="0"/>
        <v>2024</v>
      </c>
      <c r="R10" s="16">
        <f t="shared" si="0"/>
        <v>2025</v>
      </c>
      <c r="S10" s="16">
        <f t="shared" si="0"/>
        <v>2026</v>
      </c>
      <c r="T10" s="16">
        <f t="shared" si="0"/>
        <v>2027</v>
      </c>
      <c r="U10" s="16">
        <f t="shared" si="0"/>
        <v>2028</v>
      </c>
      <c r="V10" s="16">
        <f t="shared" si="0"/>
        <v>2029</v>
      </c>
      <c r="W10" s="16">
        <f t="shared" si="0"/>
        <v>2030</v>
      </c>
      <c r="X10" s="16">
        <f t="shared" si="0"/>
        <v>2031</v>
      </c>
      <c r="Y10" s="16">
        <f t="shared" si="0"/>
        <v>2032</v>
      </c>
      <c r="Z10" s="16">
        <f t="shared" si="0"/>
        <v>2033</v>
      </c>
      <c r="AA10" s="16">
        <f t="shared" si="0"/>
        <v>2034</v>
      </c>
      <c r="AB10" s="16">
        <f t="shared" si="0"/>
        <v>2035</v>
      </c>
    </row>
    <row r="11" spans="1:55" s="9" customFormat="1" ht="15.75" thickBot="1">
      <c r="A11" s="17" t="s">
        <v>8</v>
      </c>
      <c r="B11" s="18"/>
      <c r="C11" s="19"/>
      <c r="D11" s="20"/>
      <c r="E11" s="20"/>
      <c r="F11" s="21"/>
      <c r="G11" s="21"/>
      <c r="H11" s="21"/>
      <c r="I11" s="21"/>
      <c r="J11" s="21"/>
      <c r="K11" s="21"/>
      <c r="L11" s="21"/>
      <c r="M11" s="21"/>
      <c r="N11" s="21"/>
      <c r="O11" s="21"/>
      <c r="P11" s="21"/>
      <c r="Q11" s="21"/>
      <c r="R11" s="19"/>
      <c r="S11" s="19"/>
      <c r="T11" s="19"/>
      <c r="U11" s="19"/>
      <c r="V11" s="19"/>
      <c r="W11" s="19"/>
      <c r="X11" s="19"/>
      <c r="Y11" s="19"/>
      <c r="Z11" s="19"/>
      <c r="AA11" s="19"/>
      <c r="AB11" s="19"/>
    </row>
    <row r="12" spans="1:55" s="29" customFormat="1">
      <c r="A12" s="22" t="s">
        <v>9</v>
      </c>
      <c r="B12" s="24" t="s">
        <v>47</v>
      </c>
      <c r="C12" s="24"/>
      <c r="D12" s="25">
        <v>0</v>
      </c>
      <c r="E12" s="26">
        <v>0</v>
      </c>
      <c r="F12" s="27">
        <v>6</v>
      </c>
      <c r="G12" s="28">
        <v>16</v>
      </c>
      <c r="H12" s="28">
        <v>21</v>
      </c>
      <c r="I12" s="28">
        <v>24.5</v>
      </c>
      <c r="J12" s="28">
        <v>27</v>
      </c>
      <c r="K12" s="28">
        <v>28</v>
      </c>
      <c r="L12" s="28">
        <v>30</v>
      </c>
      <c r="M12" s="28">
        <v>30</v>
      </c>
      <c r="N12" s="28">
        <v>30</v>
      </c>
      <c r="O12" s="28">
        <v>30</v>
      </c>
      <c r="P12" s="28">
        <v>29.5</v>
      </c>
      <c r="Q12" s="28">
        <v>28.5</v>
      </c>
      <c r="R12" s="28">
        <v>27.5</v>
      </c>
      <c r="S12" s="28">
        <v>26.5</v>
      </c>
      <c r="T12" s="28">
        <v>26</v>
      </c>
      <c r="U12" s="28">
        <v>24.5</v>
      </c>
      <c r="V12" s="28">
        <v>23.5</v>
      </c>
      <c r="W12" s="28">
        <v>22.5</v>
      </c>
      <c r="X12" s="28">
        <v>21.5</v>
      </c>
      <c r="Y12" s="28">
        <v>20.5</v>
      </c>
      <c r="Z12" s="28">
        <v>19.5</v>
      </c>
      <c r="AA12" s="28">
        <v>18.5</v>
      </c>
      <c r="AB12" s="28">
        <v>17</v>
      </c>
    </row>
    <row r="13" spans="1:55" s="29" customFormat="1">
      <c r="A13" s="30" t="s">
        <v>10</v>
      </c>
      <c r="B13" s="31"/>
      <c r="C13" s="31">
        <v>535</v>
      </c>
      <c r="D13" s="32">
        <v>0</v>
      </c>
      <c r="E13" s="32">
        <v>0</v>
      </c>
      <c r="F13" s="33">
        <f>$C13</f>
        <v>535</v>
      </c>
      <c r="G13" s="33">
        <f t="shared" ref="G13:AB13" si="1">$C13</f>
        <v>535</v>
      </c>
      <c r="H13" s="33">
        <f t="shared" si="1"/>
        <v>535</v>
      </c>
      <c r="I13" s="33">
        <f t="shared" si="1"/>
        <v>535</v>
      </c>
      <c r="J13" s="33">
        <f t="shared" si="1"/>
        <v>535</v>
      </c>
      <c r="K13" s="33">
        <f t="shared" si="1"/>
        <v>535</v>
      </c>
      <c r="L13" s="33">
        <f t="shared" si="1"/>
        <v>535</v>
      </c>
      <c r="M13" s="33">
        <f t="shared" si="1"/>
        <v>535</v>
      </c>
      <c r="N13" s="33">
        <f t="shared" si="1"/>
        <v>535</v>
      </c>
      <c r="O13" s="33">
        <f t="shared" si="1"/>
        <v>535</v>
      </c>
      <c r="P13" s="33">
        <f t="shared" si="1"/>
        <v>535</v>
      </c>
      <c r="Q13" s="33">
        <f t="shared" si="1"/>
        <v>535</v>
      </c>
      <c r="R13" s="33">
        <f t="shared" si="1"/>
        <v>535</v>
      </c>
      <c r="S13" s="33">
        <f t="shared" si="1"/>
        <v>535</v>
      </c>
      <c r="T13" s="33">
        <f t="shared" si="1"/>
        <v>535</v>
      </c>
      <c r="U13" s="33">
        <f t="shared" si="1"/>
        <v>535</v>
      </c>
      <c r="V13" s="33">
        <f t="shared" si="1"/>
        <v>535</v>
      </c>
      <c r="W13" s="33">
        <f t="shared" si="1"/>
        <v>535</v>
      </c>
      <c r="X13" s="33">
        <f t="shared" si="1"/>
        <v>535</v>
      </c>
      <c r="Y13" s="33">
        <f t="shared" si="1"/>
        <v>535</v>
      </c>
      <c r="Z13" s="33">
        <f t="shared" si="1"/>
        <v>535</v>
      </c>
      <c r="AA13" s="33">
        <f t="shared" si="1"/>
        <v>535</v>
      </c>
      <c r="AB13" s="33">
        <f t="shared" si="1"/>
        <v>535</v>
      </c>
    </row>
    <row r="14" spans="1:55" s="29" customFormat="1" ht="15.75" thickBot="1">
      <c r="A14" s="34" t="s">
        <v>11</v>
      </c>
      <c r="B14" s="35"/>
      <c r="C14" s="36"/>
      <c r="D14" s="37">
        <f>D13*D12</f>
        <v>0</v>
      </c>
      <c r="E14" s="37">
        <f t="shared" ref="E14:AB14" si="2">E13*E12</f>
        <v>0</v>
      </c>
      <c r="F14" s="37">
        <f t="shared" si="2"/>
        <v>3210</v>
      </c>
      <c r="G14" s="37">
        <f t="shared" si="2"/>
        <v>8560</v>
      </c>
      <c r="H14" s="37">
        <f t="shared" si="2"/>
        <v>11235</v>
      </c>
      <c r="I14" s="37">
        <f t="shared" si="2"/>
        <v>13107.5</v>
      </c>
      <c r="J14" s="37">
        <f t="shared" si="2"/>
        <v>14445</v>
      </c>
      <c r="K14" s="37">
        <f t="shared" si="2"/>
        <v>14980</v>
      </c>
      <c r="L14" s="37">
        <f t="shared" si="2"/>
        <v>16050</v>
      </c>
      <c r="M14" s="37">
        <f t="shared" si="2"/>
        <v>16050</v>
      </c>
      <c r="N14" s="37">
        <f t="shared" si="2"/>
        <v>16050</v>
      </c>
      <c r="O14" s="37">
        <f t="shared" si="2"/>
        <v>16050</v>
      </c>
      <c r="P14" s="37">
        <f t="shared" si="2"/>
        <v>15782.5</v>
      </c>
      <c r="Q14" s="37">
        <f t="shared" si="2"/>
        <v>15247.5</v>
      </c>
      <c r="R14" s="37">
        <f t="shared" si="2"/>
        <v>14712.5</v>
      </c>
      <c r="S14" s="37">
        <f t="shared" si="2"/>
        <v>14177.5</v>
      </c>
      <c r="T14" s="37">
        <f t="shared" si="2"/>
        <v>13910</v>
      </c>
      <c r="U14" s="37">
        <f t="shared" si="2"/>
        <v>13107.5</v>
      </c>
      <c r="V14" s="37">
        <f t="shared" si="2"/>
        <v>12572.5</v>
      </c>
      <c r="W14" s="37">
        <f t="shared" si="2"/>
        <v>12037.5</v>
      </c>
      <c r="X14" s="37">
        <f t="shared" si="2"/>
        <v>11502.5</v>
      </c>
      <c r="Y14" s="37">
        <f t="shared" si="2"/>
        <v>10967.5</v>
      </c>
      <c r="Z14" s="37">
        <f t="shared" si="2"/>
        <v>10432.5</v>
      </c>
      <c r="AA14" s="37">
        <f t="shared" si="2"/>
        <v>9897.5</v>
      </c>
      <c r="AB14" s="37">
        <f t="shared" si="2"/>
        <v>9095</v>
      </c>
    </row>
    <row r="15" spans="1:55" s="9" customFormat="1" ht="15.75" thickBot="1">
      <c r="A15" s="17" t="s">
        <v>12</v>
      </c>
      <c r="B15" s="18"/>
      <c r="C15" s="19"/>
      <c r="D15" s="20"/>
      <c r="E15" s="38"/>
      <c r="F15" s="39"/>
      <c r="G15" s="19"/>
      <c r="H15" s="19"/>
      <c r="I15" s="19"/>
      <c r="J15" s="19"/>
      <c r="K15" s="19"/>
      <c r="L15" s="19"/>
      <c r="M15" s="19"/>
      <c r="N15" s="19"/>
      <c r="O15" s="19"/>
      <c r="P15" s="19"/>
      <c r="Q15" s="19"/>
      <c r="R15" s="19"/>
      <c r="S15" s="19"/>
      <c r="T15" s="19"/>
      <c r="U15" s="19"/>
      <c r="V15" s="19"/>
      <c r="W15" s="19"/>
      <c r="X15" s="19"/>
      <c r="Y15" s="19"/>
      <c r="Z15" s="19"/>
      <c r="AA15" s="19"/>
      <c r="AB15" s="19"/>
    </row>
    <row r="16" spans="1:55" s="29" customFormat="1" ht="15.75" thickBot="1">
      <c r="A16" s="30" t="s">
        <v>13</v>
      </c>
      <c r="B16" s="40"/>
      <c r="C16" s="41"/>
      <c r="D16" s="112">
        <v>3887.36</v>
      </c>
      <c r="E16" s="42">
        <v>0</v>
      </c>
      <c r="F16" s="42">
        <v>0</v>
      </c>
      <c r="G16" s="42">
        <v>0</v>
      </c>
      <c r="H16" s="42">
        <v>0</v>
      </c>
      <c r="I16" s="42">
        <v>0</v>
      </c>
      <c r="J16" s="42">
        <v>0</v>
      </c>
      <c r="K16" s="42">
        <v>0</v>
      </c>
      <c r="L16" s="42">
        <v>0</v>
      </c>
      <c r="M16" s="42">
        <v>0</v>
      </c>
      <c r="N16" s="42">
        <v>0</v>
      </c>
      <c r="O16" s="42">
        <v>0</v>
      </c>
      <c r="P16" s="42">
        <v>0</v>
      </c>
      <c r="Q16" s="42">
        <v>0</v>
      </c>
      <c r="R16" s="42">
        <v>0</v>
      </c>
      <c r="S16" s="42">
        <v>0</v>
      </c>
      <c r="T16" s="42">
        <v>0</v>
      </c>
      <c r="U16" s="42">
        <v>0</v>
      </c>
      <c r="V16" s="42">
        <v>0</v>
      </c>
      <c r="W16" s="42">
        <v>0</v>
      </c>
      <c r="X16" s="42">
        <v>0</v>
      </c>
      <c r="Y16" s="42">
        <v>0</v>
      </c>
      <c r="Z16" s="42">
        <v>0</v>
      </c>
      <c r="AA16" s="42">
        <v>0</v>
      </c>
      <c r="AB16" s="42">
        <v>1</v>
      </c>
    </row>
    <row r="17" spans="1:55" s="29" customFormat="1" ht="15.75" thickBot="1">
      <c r="A17" s="43" t="s">
        <v>14</v>
      </c>
      <c r="B17" s="44"/>
      <c r="C17" s="45"/>
      <c r="D17" s="46">
        <f>650</f>
        <v>650</v>
      </c>
      <c r="E17" s="46">
        <f>650</f>
        <v>650</v>
      </c>
      <c r="F17" s="46">
        <f>650</f>
        <v>650</v>
      </c>
      <c r="G17" s="46">
        <f>650</f>
        <v>650</v>
      </c>
      <c r="H17" s="46">
        <f>650</f>
        <v>650</v>
      </c>
      <c r="I17" s="46">
        <f>650</f>
        <v>650</v>
      </c>
      <c r="J17" s="46">
        <f>650</f>
        <v>650</v>
      </c>
      <c r="K17" s="46">
        <f>650</f>
        <v>650</v>
      </c>
      <c r="L17" s="46">
        <f>650</f>
        <v>650</v>
      </c>
      <c r="M17" s="46">
        <f>650</f>
        <v>650</v>
      </c>
      <c r="N17" s="46">
        <f>650</f>
        <v>650</v>
      </c>
      <c r="O17" s="46">
        <f>650</f>
        <v>650</v>
      </c>
      <c r="P17" s="46">
        <f>650</f>
        <v>650</v>
      </c>
      <c r="Q17" s="46">
        <f>650</f>
        <v>650</v>
      </c>
      <c r="R17" s="46">
        <f>650</f>
        <v>650</v>
      </c>
      <c r="S17" s="46">
        <f>650</f>
        <v>650</v>
      </c>
      <c r="T17" s="46">
        <f>650</f>
        <v>650</v>
      </c>
      <c r="U17" s="46">
        <f>650</f>
        <v>650</v>
      </c>
      <c r="V17" s="46">
        <f>650</f>
        <v>650</v>
      </c>
      <c r="W17" s="46">
        <f>650</f>
        <v>650</v>
      </c>
      <c r="X17" s="46">
        <f>650</f>
        <v>650</v>
      </c>
      <c r="Y17" s="46">
        <f>650</f>
        <v>650</v>
      </c>
      <c r="Z17" s="46">
        <f>650</f>
        <v>650</v>
      </c>
      <c r="AA17" s="46">
        <f>650</f>
        <v>650</v>
      </c>
      <c r="AB17" s="46">
        <f>650</f>
        <v>650</v>
      </c>
    </row>
    <row r="18" spans="1:55" s="29" customFormat="1">
      <c r="A18" s="22" t="s">
        <v>15</v>
      </c>
      <c r="B18" s="47"/>
      <c r="C18" s="48"/>
      <c r="D18" s="49"/>
      <c r="E18" s="50"/>
      <c r="F18" s="49"/>
      <c r="G18" s="49"/>
      <c r="H18" s="49"/>
      <c r="I18" s="49"/>
      <c r="J18" s="49"/>
      <c r="K18" s="49"/>
      <c r="L18" s="49"/>
      <c r="M18" s="49"/>
      <c r="N18" s="49"/>
      <c r="O18" s="49"/>
      <c r="P18" s="49"/>
      <c r="Q18" s="49"/>
      <c r="R18" s="49"/>
      <c r="S18" s="49"/>
      <c r="T18" s="49"/>
      <c r="U18" s="49"/>
      <c r="V18" s="49"/>
      <c r="W18" s="49"/>
      <c r="X18" s="49"/>
      <c r="Y18" s="49"/>
      <c r="Z18" s="49"/>
      <c r="AA18" s="49"/>
      <c r="AB18" s="49"/>
    </row>
    <row r="19" spans="1:55" s="9" customFormat="1">
      <c r="A19" s="51" t="s">
        <v>16</v>
      </c>
      <c r="B19" s="52"/>
      <c r="C19" s="53"/>
      <c r="D19" s="54">
        <v>450</v>
      </c>
      <c r="E19" s="55">
        <v>250</v>
      </c>
      <c r="F19" s="56">
        <v>200</v>
      </c>
      <c r="G19" s="57">
        <v>200</v>
      </c>
      <c r="H19" s="57">
        <v>180</v>
      </c>
      <c r="I19" s="57">
        <v>150</v>
      </c>
      <c r="J19" s="57">
        <v>150</v>
      </c>
      <c r="K19" s="57">
        <v>150</v>
      </c>
      <c r="L19" s="57">
        <v>150</v>
      </c>
      <c r="M19" s="57">
        <v>150</v>
      </c>
      <c r="N19" s="57">
        <v>150</v>
      </c>
      <c r="O19" s="57">
        <v>150</v>
      </c>
      <c r="P19" s="57">
        <v>150</v>
      </c>
      <c r="Q19" s="57">
        <v>150</v>
      </c>
      <c r="R19" s="57">
        <v>150</v>
      </c>
      <c r="S19" s="57">
        <v>150</v>
      </c>
      <c r="T19" s="57">
        <v>150</v>
      </c>
      <c r="U19" s="57">
        <v>150</v>
      </c>
      <c r="V19" s="57">
        <v>150</v>
      </c>
      <c r="W19" s="57">
        <v>150</v>
      </c>
      <c r="X19" s="57">
        <v>150</v>
      </c>
      <c r="Y19" s="57">
        <v>150</v>
      </c>
      <c r="Z19" s="57">
        <v>150</v>
      </c>
      <c r="AA19" s="57">
        <v>150</v>
      </c>
      <c r="AB19" s="57">
        <v>150</v>
      </c>
    </row>
    <row r="20" spans="1:55" s="9" customFormat="1">
      <c r="A20" s="51" t="s">
        <v>17</v>
      </c>
      <c r="B20" s="58"/>
      <c r="C20" s="59"/>
      <c r="D20" s="60">
        <v>500</v>
      </c>
      <c r="E20" s="61">
        <v>1000</v>
      </c>
      <c r="F20" s="62">
        <v>1800</v>
      </c>
      <c r="G20" s="63">
        <v>1800</v>
      </c>
      <c r="H20" s="63">
        <v>1800</v>
      </c>
      <c r="I20" s="63">
        <v>1800</v>
      </c>
      <c r="J20" s="63">
        <v>1800</v>
      </c>
      <c r="K20" s="63">
        <v>1800</v>
      </c>
      <c r="L20" s="63">
        <v>1800</v>
      </c>
      <c r="M20" s="63">
        <v>1800</v>
      </c>
      <c r="N20" s="63">
        <v>1800</v>
      </c>
      <c r="O20" s="63">
        <v>1800</v>
      </c>
      <c r="P20" s="63">
        <v>1800</v>
      </c>
      <c r="Q20" s="63">
        <v>1800</v>
      </c>
      <c r="R20" s="63">
        <v>1800</v>
      </c>
      <c r="S20" s="63">
        <v>1800</v>
      </c>
      <c r="T20" s="63">
        <v>1800</v>
      </c>
      <c r="U20" s="63">
        <v>1800</v>
      </c>
      <c r="V20" s="63">
        <v>1800</v>
      </c>
      <c r="W20" s="63">
        <v>1800</v>
      </c>
      <c r="X20" s="63">
        <v>1800</v>
      </c>
      <c r="Y20" s="63">
        <v>1800</v>
      </c>
      <c r="Z20" s="63">
        <v>1800</v>
      </c>
      <c r="AA20" s="63">
        <v>1800</v>
      </c>
      <c r="AB20" s="63">
        <v>1800</v>
      </c>
    </row>
    <row r="21" spans="1:55" s="9" customFormat="1">
      <c r="A21" s="64" t="s">
        <v>18</v>
      </c>
      <c r="B21" s="65"/>
      <c r="C21" s="53"/>
      <c r="D21" s="60">
        <v>15</v>
      </c>
      <c r="E21" s="61">
        <v>15</v>
      </c>
      <c r="F21" s="62">
        <v>30</v>
      </c>
      <c r="G21" s="57">
        <v>30</v>
      </c>
      <c r="H21" s="57">
        <v>30</v>
      </c>
      <c r="I21" s="57">
        <v>30</v>
      </c>
      <c r="J21" s="57">
        <v>30</v>
      </c>
      <c r="K21" s="57">
        <v>30</v>
      </c>
      <c r="L21" s="57">
        <v>30</v>
      </c>
      <c r="M21" s="57">
        <v>30</v>
      </c>
      <c r="N21" s="57">
        <v>30</v>
      </c>
      <c r="O21" s="57">
        <v>30</v>
      </c>
      <c r="P21" s="57">
        <v>30</v>
      </c>
      <c r="Q21" s="57">
        <v>30</v>
      </c>
      <c r="R21" s="57">
        <v>30</v>
      </c>
      <c r="S21" s="57">
        <v>30</v>
      </c>
      <c r="T21" s="57">
        <v>30</v>
      </c>
      <c r="U21" s="57">
        <v>30</v>
      </c>
      <c r="V21" s="57">
        <v>30</v>
      </c>
      <c r="W21" s="57">
        <v>37.5</v>
      </c>
      <c r="X21" s="57">
        <v>37.5</v>
      </c>
      <c r="Y21" s="57">
        <v>37.5</v>
      </c>
      <c r="Z21" s="57">
        <v>37.5</v>
      </c>
      <c r="AA21" s="57">
        <v>37.5</v>
      </c>
      <c r="AB21" s="57">
        <v>37.5</v>
      </c>
    </row>
    <row r="22" spans="1:55" s="9" customFormat="1">
      <c r="A22" s="60" t="s">
        <v>19</v>
      </c>
      <c r="B22" s="66"/>
      <c r="C22" s="53"/>
      <c r="D22" s="60">
        <v>30</v>
      </c>
      <c r="E22" s="61">
        <v>15</v>
      </c>
      <c r="F22" s="62">
        <v>5</v>
      </c>
      <c r="G22" s="57">
        <v>5</v>
      </c>
      <c r="H22" s="57">
        <v>5</v>
      </c>
      <c r="I22" s="57">
        <v>5</v>
      </c>
      <c r="J22" s="57">
        <v>5</v>
      </c>
      <c r="K22" s="57">
        <v>5</v>
      </c>
      <c r="L22" s="57">
        <v>5</v>
      </c>
      <c r="M22" s="57">
        <v>5</v>
      </c>
      <c r="N22" s="57">
        <v>5</v>
      </c>
      <c r="O22" s="57">
        <v>5</v>
      </c>
      <c r="P22" s="57">
        <v>5</v>
      </c>
      <c r="Q22" s="57">
        <v>5</v>
      </c>
      <c r="R22" s="57">
        <v>5</v>
      </c>
      <c r="S22" s="57">
        <v>5</v>
      </c>
      <c r="T22" s="57">
        <v>5</v>
      </c>
      <c r="U22" s="57">
        <v>5</v>
      </c>
      <c r="V22" s="57">
        <v>5</v>
      </c>
      <c r="W22" s="57">
        <v>5</v>
      </c>
      <c r="X22" s="57">
        <v>5</v>
      </c>
      <c r="Y22" s="57">
        <v>5</v>
      </c>
      <c r="Z22" s="57">
        <v>5</v>
      </c>
      <c r="AA22" s="57">
        <v>5</v>
      </c>
      <c r="AB22" s="57">
        <v>5</v>
      </c>
    </row>
    <row r="23" spans="1:55" s="9" customFormat="1">
      <c r="A23" s="51" t="s">
        <v>20</v>
      </c>
      <c r="B23" s="66"/>
      <c r="C23" s="53"/>
      <c r="D23" s="60">
        <v>150</v>
      </c>
      <c r="E23" s="61">
        <v>50</v>
      </c>
      <c r="F23" s="62">
        <v>10</v>
      </c>
      <c r="G23" s="57">
        <v>10</v>
      </c>
      <c r="H23" s="57">
        <v>10</v>
      </c>
      <c r="I23" s="57">
        <v>10</v>
      </c>
      <c r="J23" s="57">
        <v>10</v>
      </c>
      <c r="K23" s="57">
        <v>10</v>
      </c>
      <c r="L23" s="57">
        <v>10</v>
      </c>
      <c r="M23" s="57">
        <v>10</v>
      </c>
      <c r="N23" s="57">
        <v>10</v>
      </c>
      <c r="O23" s="57">
        <v>10</v>
      </c>
      <c r="P23" s="57">
        <v>10</v>
      </c>
      <c r="Q23" s="57">
        <v>10</v>
      </c>
      <c r="R23" s="57">
        <v>10</v>
      </c>
      <c r="S23" s="57">
        <v>10</v>
      </c>
      <c r="T23" s="57">
        <v>10</v>
      </c>
      <c r="U23" s="57">
        <v>10</v>
      </c>
      <c r="V23" s="57">
        <v>10</v>
      </c>
      <c r="W23" s="57">
        <v>10</v>
      </c>
      <c r="X23" s="57">
        <v>10</v>
      </c>
      <c r="Y23" s="57">
        <v>10</v>
      </c>
      <c r="Z23" s="57">
        <v>10</v>
      </c>
      <c r="AA23" s="57">
        <v>10</v>
      </c>
      <c r="AB23" s="57">
        <v>10</v>
      </c>
    </row>
    <row r="24" spans="1:55" s="9" customFormat="1">
      <c r="A24" s="51" t="s">
        <v>21</v>
      </c>
      <c r="B24" s="66"/>
      <c r="C24" s="53"/>
      <c r="D24" s="60">
        <v>200</v>
      </c>
      <c r="E24" s="61">
        <v>200</v>
      </c>
      <c r="F24" s="62">
        <v>200</v>
      </c>
      <c r="G24" s="57">
        <v>200</v>
      </c>
      <c r="H24" s="57">
        <v>200</v>
      </c>
      <c r="I24" s="57">
        <v>200</v>
      </c>
      <c r="J24" s="57">
        <v>200</v>
      </c>
      <c r="K24" s="57">
        <v>200</v>
      </c>
      <c r="L24" s="57">
        <v>200</v>
      </c>
      <c r="M24" s="57">
        <v>200</v>
      </c>
      <c r="N24" s="57">
        <v>200</v>
      </c>
      <c r="O24" s="57">
        <v>200</v>
      </c>
      <c r="P24" s="57">
        <v>200</v>
      </c>
      <c r="Q24" s="57">
        <v>200</v>
      </c>
      <c r="R24" s="57">
        <v>200</v>
      </c>
      <c r="S24" s="57">
        <v>200</v>
      </c>
      <c r="T24" s="57">
        <v>200</v>
      </c>
      <c r="U24" s="57">
        <v>200</v>
      </c>
      <c r="V24" s="57">
        <v>200</v>
      </c>
      <c r="W24" s="57">
        <v>200</v>
      </c>
      <c r="X24" s="57">
        <v>200</v>
      </c>
      <c r="Y24" s="57">
        <v>200</v>
      </c>
      <c r="Z24" s="57">
        <v>200</v>
      </c>
      <c r="AA24" s="57">
        <v>200</v>
      </c>
      <c r="AB24" s="57">
        <v>200</v>
      </c>
    </row>
    <row r="25" spans="1:55" s="9" customFormat="1">
      <c r="A25" s="51" t="s">
        <v>22</v>
      </c>
      <c r="B25" s="66"/>
      <c r="C25" s="53"/>
      <c r="D25" s="60">
        <v>15</v>
      </c>
      <c r="E25" s="61">
        <v>15</v>
      </c>
      <c r="F25" s="62">
        <v>10</v>
      </c>
      <c r="G25" s="57">
        <v>10</v>
      </c>
      <c r="H25" s="57">
        <v>10</v>
      </c>
      <c r="I25" s="57">
        <v>10</v>
      </c>
      <c r="J25" s="57">
        <v>10</v>
      </c>
      <c r="K25" s="57">
        <v>10</v>
      </c>
      <c r="L25" s="57">
        <v>10</v>
      </c>
      <c r="M25" s="57">
        <v>10</v>
      </c>
      <c r="N25" s="57">
        <v>10</v>
      </c>
      <c r="O25" s="57">
        <v>10</v>
      </c>
      <c r="P25" s="57">
        <v>10</v>
      </c>
      <c r="Q25" s="57">
        <v>10</v>
      </c>
      <c r="R25" s="57">
        <v>10</v>
      </c>
      <c r="S25" s="57">
        <v>10</v>
      </c>
      <c r="T25" s="57">
        <v>10</v>
      </c>
      <c r="U25" s="57">
        <v>10</v>
      </c>
      <c r="V25" s="57">
        <v>10</v>
      </c>
      <c r="W25" s="57">
        <v>10</v>
      </c>
      <c r="X25" s="57">
        <v>10</v>
      </c>
      <c r="Y25" s="57">
        <v>10</v>
      </c>
      <c r="Z25" s="57">
        <v>10</v>
      </c>
      <c r="AA25" s="57">
        <v>10</v>
      </c>
      <c r="AB25" s="57">
        <v>10</v>
      </c>
    </row>
    <row r="26" spans="1:55" s="9" customFormat="1">
      <c r="A26" s="51" t="s">
        <v>23</v>
      </c>
      <c r="B26" s="66"/>
      <c r="C26" s="53"/>
      <c r="D26" s="60">
        <v>100</v>
      </c>
      <c r="E26" s="61">
        <v>30</v>
      </c>
      <c r="F26" s="62">
        <v>25</v>
      </c>
      <c r="G26" s="57">
        <v>0</v>
      </c>
      <c r="H26" s="57">
        <v>0</v>
      </c>
      <c r="I26" s="57">
        <v>0</v>
      </c>
      <c r="J26" s="57">
        <v>0</v>
      </c>
      <c r="K26" s="57">
        <v>0</v>
      </c>
      <c r="L26" s="57">
        <v>0</v>
      </c>
      <c r="M26" s="57">
        <v>0</v>
      </c>
      <c r="N26" s="57">
        <v>0</v>
      </c>
      <c r="O26" s="57">
        <v>0</v>
      </c>
      <c r="P26" s="57">
        <v>0</v>
      </c>
      <c r="Q26" s="57">
        <v>0</v>
      </c>
      <c r="R26" s="57">
        <v>0</v>
      </c>
      <c r="S26" s="57">
        <v>0</v>
      </c>
      <c r="T26" s="57">
        <v>0</v>
      </c>
      <c r="U26" s="57">
        <v>0</v>
      </c>
      <c r="V26" s="57">
        <v>0</v>
      </c>
      <c r="W26" s="57">
        <v>0</v>
      </c>
      <c r="X26" s="57">
        <v>0</v>
      </c>
      <c r="Y26" s="57">
        <v>0</v>
      </c>
      <c r="Z26" s="57">
        <v>0</v>
      </c>
      <c r="AA26" s="57">
        <v>0</v>
      </c>
      <c r="AB26" s="57">
        <v>0</v>
      </c>
    </row>
    <row r="27" spans="1:55" s="9" customFormat="1">
      <c r="A27" s="51" t="s">
        <v>24</v>
      </c>
      <c r="B27" s="66"/>
      <c r="C27" s="53"/>
      <c r="D27" s="60">
        <v>188.47</v>
      </c>
      <c r="E27" s="61">
        <v>100.48</v>
      </c>
      <c r="F27" s="62">
        <v>53.34</v>
      </c>
      <c r="G27" s="57">
        <v>0</v>
      </c>
      <c r="H27" s="57">
        <v>0</v>
      </c>
      <c r="I27" s="57">
        <v>0</v>
      </c>
      <c r="J27" s="57">
        <v>0</v>
      </c>
      <c r="K27" s="57">
        <v>0</v>
      </c>
      <c r="L27" s="57">
        <v>0</v>
      </c>
      <c r="M27" s="57">
        <v>0</v>
      </c>
      <c r="N27" s="57">
        <v>0</v>
      </c>
      <c r="O27" s="57">
        <v>0</v>
      </c>
      <c r="P27" s="57">
        <v>0</v>
      </c>
      <c r="Q27" s="57">
        <v>0</v>
      </c>
      <c r="R27" s="57">
        <v>0</v>
      </c>
      <c r="S27" s="57">
        <v>0</v>
      </c>
      <c r="T27" s="57">
        <v>0</v>
      </c>
      <c r="U27" s="57">
        <v>0</v>
      </c>
      <c r="V27" s="57">
        <v>0</v>
      </c>
      <c r="W27" s="57">
        <v>0</v>
      </c>
      <c r="X27" s="57">
        <v>0</v>
      </c>
      <c r="Y27" s="57">
        <v>0</v>
      </c>
      <c r="Z27" s="57">
        <v>0</v>
      </c>
      <c r="AA27" s="57">
        <v>0</v>
      </c>
      <c r="AB27" s="57">
        <v>0</v>
      </c>
    </row>
    <row r="28" spans="1:55" s="9" customFormat="1">
      <c r="A28" s="51" t="s">
        <v>25</v>
      </c>
      <c r="B28" s="66"/>
      <c r="C28" s="53"/>
      <c r="D28" s="60">
        <v>35.979999999999997</v>
      </c>
      <c r="E28" s="60">
        <v>35.979999999999997</v>
      </c>
      <c r="F28" s="60">
        <v>35.979999999999997</v>
      </c>
      <c r="G28" s="60">
        <v>35.979999999999997</v>
      </c>
      <c r="H28" s="60">
        <v>35.979999999999997</v>
      </c>
      <c r="I28" s="60">
        <v>35.979999999999997</v>
      </c>
      <c r="J28" s="60">
        <v>35.979999999999997</v>
      </c>
      <c r="K28" s="60">
        <v>35.979999999999997</v>
      </c>
      <c r="L28" s="60">
        <v>35.979999999999997</v>
      </c>
      <c r="M28" s="60">
        <v>35.979999999999997</v>
      </c>
      <c r="N28" s="60">
        <v>35.979999999999997</v>
      </c>
      <c r="O28" s="60">
        <v>35.979999999999997</v>
      </c>
      <c r="P28" s="60">
        <v>35.979999999999997</v>
      </c>
      <c r="Q28" s="60">
        <v>35.979999999999997</v>
      </c>
      <c r="R28" s="60">
        <v>35.979999999999997</v>
      </c>
      <c r="S28" s="60">
        <v>35.979999999999997</v>
      </c>
      <c r="T28" s="60">
        <v>35.979999999999997</v>
      </c>
      <c r="U28" s="60">
        <v>35.979999999999997</v>
      </c>
      <c r="V28" s="60">
        <v>35.979999999999997</v>
      </c>
      <c r="W28" s="60">
        <v>35.979999999999997</v>
      </c>
      <c r="X28" s="60">
        <v>35.979999999999997</v>
      </c>
      <c r="Y28" s="60">
        <v>35.979999999999997</v>
      </c>
      <c r="Z28" s="60">
        <v>35.979999999999997</v>
      </c>
      <c r="AA28" s="60">
        <v>35.979999999999997</v>
      </c>
      <c r="AB28" s="60">
        <v>35.979999999999997</v>
      </c>
    </row>
    <row r="29" spans="1:55" s="9" customFormat="1">
      <c r="A29" s="51" t="s">
        <v>26</v>
      </c>
      <c r="B29" s="58"/>
      <c r="C29" s="53"/>
      <c r="D29" s="60">
        <v>2</v>
      </c>
      <c r="E29" s="61">
        <v>2</v>
      </c>
      <c r="F29" s="62">
        <v>2</v>
      </c>
      <c r="G29" s="57">
        <v>2</v>
      </c>
      <c r="H29" s="57">
        <v>2</v>
      </c>
      <c r="I29" s="57">
        <v>2</v>
      </c>
      <c r="J29" s="57">
        <v>2</v>
      </c>
      <c r="K29" s="57">
        <v>2</v>
      </c>
      <c r="L29" s="57">
        <v>2</v>
      </c>
      <c r="M29" s="57">
        <v>2</v>
      </c>
      <c r="N29" s="57">
        <v>2</v>
      </c>
      <c r="O29" s="57">
        <v>2</v>
      </c>
      <c r="P29" s="57">
        <v>2</v>
      </c>
      <c r="Q29" s="57">
        <v>2</v>
      </c>
      <c r="R29" s="57">
        <v>2</v>
      </c>
      <c r="S29" s="57">
        <v>2</v>
      </c>
      <c r="T29" s="57">
        <v>2</v>
      </c>
      <c r="U29" s="57">
        <v>2</v>
      </c>
      <c r="V29" s="57">
        <v>2</v>
      </c>
      <c r="W29" s="57">
        <v>2</v>
      </c>
      <c r="X29" s="57">
        <v>2</v>
      </c>
      <c r="Y29" s="57">
        <v>2</v>
      </c>
      <c r="Z29" s="57">
        <v>2</v>
      </c>
      <c r="AA29" s="57">
        <v>2</v>
      </c>
      <c r="AB29" s="57">
        <v>2</v>
      </c>
    </row>
    <row r="30" spans="1:55" s="9" customFormat="1">
      <c r="A30" s="60" t="s">
        <v>27</v>
      </c>
      <c r="B30" s="66"/>
      <c r="C30" s="53"/>
      <c r="D30" s="67">
        <v>20</v>
      </c>
      <c r="E30" s="67">
        <v>20</v>
      </c>
      <c r="F30" s="67">
        <v>20</v>
      </c>
      <c r="G30" s="67">
        <v>20</v>
      </c>
      <c r="H30" s="67">
        <v>20</v>
      </c>
      <c r="I30" s="67">
        <v>20</v>
      </c>
      <c r="J30" s="67">
        <v>20</v>
      </c>
      <c r="K30" s="67">
        <v>20</v>
      </c>
      <c r="L30" s="67">
        <v>20</v>
      </c>
      <c r="M30" s="67">
        <v>20</v>
      </c>
      <c r="N30" s="67">
        <v>20</v>
      </c>
      <c r="O30" s="67">
        <v>20</v>
      </c>
      <c r="P30" s="67">
        <v>20</v>
      </c>
      <c r="Q30" s="67">
        <v>20</v>
      </c>
      <c r="R30" s="67">
        <v>20</v>
      </c>
      <c r="S30" s="67">
        <v>20</v>
      </c>
      <c r="T30" s="67">
        <v>20</v>
      </c>
      <c r="U30" s="67">
        <v>20</v>
      </c>
      <c r="V30" s="67">
        <v>20</v>
      </c>
      <c r="W30" s="67">
        <v>20</v>
      </c>
      <c r="X30" s="67">
        <v>20</v>
      </c>
      <c r="Y30" s="67">
        <v>20</v>
      </c>
      <c r="Z30" s="67">
        <v>20</v>
      </c>
      <c r="AA30" s="67">
        <v>20</v>
      </c>
      <c r="AB30" s="67">
        <v>20</v>
      </c>
    </row>
    <row r="31" spans="1:55" s="72" customFormat="1" ht="15.75" thickBot="1">
      <c r="A31" s="68" t="s">
        <v>28</v>
      </c>
      <c r="B31" s="69"/>
      <c r="C31" s="70"/>
      <c r="D31" s="71">
        <f>SUM(D19:D30)</f>
        <v>1706.45</v>
      </c>
      <c r="E31" s="71">
        <f t="shared" ref="E31:AB31" si="3">SUM(E19:E30)</f>
        <v>1733.46</v>
      </c>
      <c r="F31" s="71">
        <f t="shared" si="3"/>
        <v>2391.3200000000002</v>
      </c>
      <c r="G31" s="71">
        <f t="shared" si="3"/>
        <v>2312.98</v>
      </c>
      <c r="H31" s="71">
        <f t="shared" si="3"/>
        <v>2292.98</v>
      </c>
      <c r="I31" s="71">
        <f t="shared" si="3"/>
        <v>2262.98</v>
      </c>
      <c r="J31" s="71">
        <f t="shared" si="3"/>
        <v>2262.98</v>
      </c>
      <c r="K31" s="71">
        <f t="shared" si="3"/>
        <v>2262.98</v>
      </c>
      <c r="L31" s="71">
        <f t="shared" si="3"/>
        <v>2262.98</v>
      </c>
      <c r="M31" s="71">
        <f t="shared" si="3"/>
        <v>2262.98</v>
      </c>
      <c r="N31" s="71">
        <f t="shared" si="3"/>
        <v>2262.98</v>
      </c>
      <c r="O31" s="71">
        <f t="shared" si="3"/>
        <v>2262.98</v>
      </c>
      <c r="P31" s="71">
        <f t="shared" si="3"/>
        <v>2262.98</v>
      </c>
      <c r="Q31" s="71">
        <f t="shared" si="3"/>
        <v>2262.98</v>
      </c>
      <c r="R31" s="71">
        <f t="shared" si="3"/>
        <v>2262.98</v>
      </c>
      <c r="S31" s="71">
        <f t="shared" si="3"/>
        <v>2262.98</v>
      </c>
      <c r="T31" s="71">
        <f t="shared" si="3"/>
        <v>2262.98</v>
      </c>
      <c r="U31" s="71">
        <f t="shared" si="3"/>
        <v>2262.98</v>
      </c>
      <c r="V31" s="71">
        <f t="shared" si="3"/>
        <v>2262.98</v>
      </c>
      <c r="W31" s="71">
        <f t="shared" si="3"/>
        <v>2270.48</v>
      </c>
      <c r="X31" s="71">
        <f t="shared" si="3"/>
        <v>2270.48</v>
      </c>
      <c r="Y31" s="71">
        <f t="shared" si="3"/>
        <v>2270.48</v>
      </c>
      <c r="Z31" s="71">
        <f t="shared" si="3"/>
        <v>2270.48</v>
      </c>
      <c r="AA31" s="71">
        <f t="shared" si="3"/>
        <v>2270.48</v>
      </c>
      <c r="AB31" s="71">
        <f t="shared" si="3"/>
        <v>2270.48</v>
      </c>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row>
    <row r="32" spans="1:55" s="29" customFormat="1">
      <c r="A32" s="73" t="s">
        <v>29</v>
      </c>
      <c r="B32" s="74"/>
      <c r="C32" s="75">
        <v>50</v>
      </c>
      <c r="D32" s="76">
        <f t="shared" ref="D32:V32" si="4">$C32*D12</f>
        <v>0</v>
      </c>
      <c r="E32" s="76">
        <f t="shared" si="4"/>
        <v>0</v>
      </c>
      <c r="F32" s="76">
        <f t="shared" si="4"/>
        <v>300</v>
      </c>
      <c r="G32" s="76">
        <f t="shared" si="4"/>
        <v>800</v>
      </c>
      <c r="H32" s="76">
        <f t="shared" si="4"/>
        <v>1050</v>
      </c>
      <c r="I32" s="76">
        <f t="shared" si="4"/>
        <v>1225</v>
      </c>
      <c r="J32" s="76">
        <f t="shared" si="4"/>
        <v>1350</v>
      </c>
      <c r="K32" s="76">
        <f t="shared" si="4"/>
        <v>1400</v>
      </c>
      <c r="L32" s="76">
        <f t="shared" si="4"/>
        <v>1500</v>
      </c>
      <c r="M32" s="76">
        <f t="shared" si="4"/>
        <v>1500</v>
      </c>
      <c r="N32" s="76">
        <f t="shared" si="4"/>
        <v>1500</v>
      </c>
      <c r="O32" s="76">
        <f t="shared" si="4"/>
        <v>1500</v>
      </c>
      <c r="P32" s="76">
        <f t="shared" si="4"/>
        <v>1475</v>
      </c>
      <c r="Q32" s="76">
        <f t="shared" si="4"/>
        <v>1425</v>
      </c>
      <c r="R32" s="76">
        <f t="shared" si="4"/>
        <v>1375</v>
      </c>
      <c r="S32" s="76">
        <f t="shared" si="4"/>
        <v>1325</v>
      </c>
      <c r="T32" s="76">
        <f t="shared" si="4"/>
        <v>1300</v>
      </c>
      <c r="U32" s="76">
        <f t="shared" si="4"/>
        <v>1225</v>
      </c>
      <c r="V32" s="76">
        <f t="shared" si="4"/>
        <v>1175</v>
      </c>
      <c r="W32" s="76">
        <f>($C32+5)*W12</f>
        <v>1237.5</v>
      </c>
      <c r="X32" s="76">
        <f>($C32+2)*X12</f>
        <v>1118</v>
      </c>
      <c r="Y32" s="76">
        <f>($C32+2)*Y12</f>
        <v>1066</v>
      </c>
      <c r="Z32" s="76">
        <f>($C32+2)*Z12</f>
        <v>1014</v>
      </c>
      <c r="AA32" s="76">
        <f>($C32+2)*AA12</f>
        <v>962</v>
      </c>
      <c r="AB32" s="76">
        <f>($C32+2)*AB12</f>
        <v>884</v>
      </c>
    </row>
    <row r="33" spans="1:55" s="78" customFormat="1" ht="15.75" thickBot="1">
      <c r="A33" s="34" t="s">
        <v>30</v>
      </c>
      <c r="B33" s="35"/>
      <c r="C33" s="36"/>
      <c r="D33" s="77">
        <f>D16+D17+D31+D32</f>
        <v>6243.81</v>
      </c>
      <c r="E33" s="77">
        <f t="shared" ref="E33:AB33" si="5">E16+E17+E31+E32</f>
        <v>2383.46</v>
      </c>
      <c r="F33" s="77">
        <f t="shared" si="5"/>
        <v>3341.32</v>
      </c>
      <c r="G33" s="77">
        <f t="shared" si="5"/>
        <v>3762.98</v>
      </c>
      <c r="H33" s="77">
        <f t="shared" si="5"/>
        <v>3992.98</v>
      </c>
      <c r="I33" s="77">
        <f t="shared" si="5"/>
        <v>4137.9799999999996</v>
      </c>
      <c r="J33" s="77">
        <f t="shared" si="5"/>
        <v>4262.9799999999996</v>
      </c>
      <c r="K33" s="77">
        <f t="shared" si="5"/>
        <v>4312.9799999999996</v>
      </c>
      <c r="L33" s="77">
        <f t="shared" si="5"/>
        <v>4412.9799999999996</v>
      </c>
      <c r="M33" s="77">
        <f t="shared" si="5"/>
        <v>4412.9799999999996</v>
      </c>
      <c r="N33" s="77">
        <f t="shared" si="5"/>
        <v>4412.9799999999996</v>
      </c>
      <c r="O33" s="77">
        <f t="shared" si="5"/>
        <v>4412.9799999999996</v>
      </c>
      <c r="P33" s="77">
        <f t="shared" si="5"/>
        <v>4387.9799999999996</v>
      </c>
      <c r="Q33" s="77">
        <f t="shared" si="5"/>
        <v>4337.9799999999996</v>
      </c>
      <c r="R33" s="77">
        <f t="shared" si="5"/>
        <v>4287.9799999999996</v>
      </c>
      <c r="S33" s="77">
        <f t="shared" si="5"/>
        <v>4237.9799999999996</v>
      </c>
      <c r="T33" s="77">
        <f t="shared" si="5"/>
        <v>4212.9799999999996</v>
      </c>
      <c r="U33" s="77">
        <f t="shared" si="5"/>
        <v>4137.9799999999996</v>
      </c>
      <c r="V33" s="77">
        <f t="shared" si="5"/>
        <v>4087.98</v>
      </c>
      <c r="W33" s="77">
        <f t="shared" si="5"/>
        <v>4157.9799999999996</v>
      </c>
      <c r="X33" s="77">
        <f t="shared" si="5"/>
        <v>4038.48</v>
      </c>
      <c r="Y33" s="77">
        <f t="shared" si="5"/>
        <v>3986.48</v>
      </c>
      <c r="Z33" s="77">
        <f t="shared" si="5"/>
        <v>3934.48</v>
      </c>
      <c r="AA33" s="77">
        <f t="shared" si="5"/>
        <v>3882.48</v>
      </c>
      <c r="AB33" s="77">
        <f t="shared" si="5"/>
        <v>3805.48</v>
      </c>
    </row>
    <row r="34" spans="1:55" s="78" customFormat="1" ht="15.75" thickBot="1">
      <c r="A34" s="79" t="s">
        <v>31</v>
      </c>
      <c r="B34" s="80"/>
      <c r="C34" s="81"/>
      <c r="D34" s="82">
        <f t="shared" ref="D34:AB34" si="6">D14-D33</f>
        <v>-6243.81</v>
      </c>
      <c r="E34" s="83">
        <f t="shared" si="6"/>
        <v>-2383.46</v>
      </c>
      <c r="F34" s="82">
        <f t="shared" si="6"/>
        <v>-131.32000000000016</v>
      </c>
      <c r="G34" s="84">
        <f t="shared" si="6"/>
        <v>4797.0200000000004</v>
      </c>
      <c r="H34" s="84">
        <f t="shared" si="6"/>
        <v>7242.02</v>
      </c>
      <c r="I34" s="84">
        <f t="shared" si="6"/>
        <v>8969.52</v>
      </c>
      <c r="J34" s="84">
        <f t="shared" si="6"/>
        <v>10182.02</v>
      </c>
      <c r="K34" s="84">
        <f t="shared" si="6"/>
        <v>10667.02</v>
      </c>
      <c r="L34" s="84">
        <f t="shared" si="6"/>
        <v>11637.02</v>
      </c>
      <c r="M34" s="84">
        <f t="shared" si="6"/>
        <v>11637.02</v>
      </c>
      <c r="N34" s="84">
        <f t="shared" si="6"/>
        <v>11637.02</v>
      </c>
      <c r="O34" s="84">
        <f t="shared" si="6"/>
        <v>11637.02</v>
      </c>
      <c r="P34" s="84">
        <f t="shared" si="6"/>
        <v>11394.52</v>
      </c>
      <c r="Q34" s="84">
        <f t="shared" si="6"/>
        <v>10909.52</v>
      </c>
      <c r="R34" s="84">
        <f t="shared" si="6"/>
        <v>10424.52</v>
      </c>
      <c r="S34" s="84">
        <f t="shared" si="6"/>
        <v>9939.52</v>
      </c>
      <c r="T34" s="84">
        <f t="shared" si="6"/>
        <v>9697.02</v>
      </c>
      <c r="U34" s="84">
        <f t="shared" si="6"/>
        <v>8969.52</v>
      </c>
      <c r="V34" s="84">
        <f t="shared" si="6"/>
        <v>8484.52</v>
      </c>
      <c r="W34" s="84">
        <f t="shared" si="6"/>
        <v>7879.52</v>
      </c>
      <c r="X34" s="84">
        <f t="shared" si="6"/>
        <v>7464.02</v>
      </c>
      <c r="Y34" s="84">
        <f t="shared" si="6"/>
        <v>6981.02</v>
      </c>
      <c r="Z34" s="84">
        <f t="shared" si="6"/>
        <v>6498.02</v>
      </c>
      <c r="AA34" s="84">
        <f t="shared" si="6"/>
        <v>6015.02</v>
      </c>
      <c r="AB34" s="84">
        <f t="shared" si="6"/>
        <v>5289.52</v>
      </c>
    </row>
    <row r="35" spans="1:55" s="7" customFormat="1">
      <c r="A35" s="85" t="s">
        <v>32</v>
      </c>
      <c r="B35" s="86"/>
      <c r="C35" s="87">
        <f>D3</f>
        <v>0.11</v>
      </c>
      <c r="E35" s="88">
        <f>ROUND(NPV(C35,D34:AB34),0)</f>
        <v>47480</v>
      </c>
      <c r="F35" s="89"/>
      <c r="G35" s="89"/>
      <c r="H35" s="90"/>
      <c r="I35" s="90"/>
      <c r="J35" s="89"/>
      <c r="K35" s="89"/>
      <c r="L35" s="89"/>
      <c r="M35" s="89"/>
      <c r="N35" s="90"/>
      <c r="O35" s="90"/>
      <c r="P35" s="90"/>
      <c r="Q35" s="90"/>
      <c r="R35" s="90"/>
      <c r="S35" s="90"/>
      <c r="T35" s="90"/>
      <c r="U35" s="90"/>
      <c r="V35" s="90"/>
      <c r="W35" s="90"/>
      <c r="X35" s="90"/>
      <c r="Y35" s="90"/>
      <c r="Z35" s="90"/>
      <c r="AA35" s="91"/>
      <c r="AB35" s="92"/>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row>
    <row r="36" spans="1:55" s="128" customFormat="1">
      <c r="A36" s="118" t="s">
        <v>33</v>
      </c>
      <c r="B36" s="119"/>
      <c r="C36" s="120"/>
      <c r="D36" s="121">
        <v>42231</v>
      </c>
      <c r="E36" s="122"/>
      <c r="F36" s="123"/>
      <c r="G36" s="124"/>
      <c r="H36" s="124"/>
      <c r="I36" s="124"/>
      <c r="J36" s="123"/>
      <c r="K36" s="124"/>
      <c r="L36" s="123"/>
      <c r="M36" s="124"/>
      <c r="N36" s="123" t="s">
        <v>34</v>
      </c>
      <c r="O36" s="124"/>
      <c r="P36" s="124"/>
      <c r="Q36" s="124"/>
      <c r="R36" s="124"/>
      <c r="S36" s="124"/>
      <c r="T36" s="124"/>
      <c r="U36" s="124"/>
      <c r="V36" s="124"/>
      <c r="W36" s="124"/>
      <c r="X36" s="124"/>
      <c r="Y36" s="124"/>
      <c r="Z36" s="124"/>
      <c r="AA36" s="125"/>
      <c r="AB36" s="126"/>
      <c r="AC36" s="127"/>
      <c r="AD36" s="127"/>
      <c r="AE36" s="127"/>
      <c r="AF36" s="127"/>
      <c r="AG36" s="127"/>
      <c r="AH36" s="127"/>
      <c r="AI36" s="127"/>
      <c r="AJ36" s="127"/>
      <c r="AK36" s="127"/>
      <c r="AL36" s="127"/>
      <c r="AM36" s="127"/>
      <c r="AN36" s="127"/>
      <c r="AO36" s="127"/>
      <c r="AP36" s="127"/>
      <c r="AQ36" s="127"/>
      <c r="AR36" s="127"/>
      <c r="AS36" s="127"/>
      <c r="AT36" s="127"/>
      <c r="AU36" s="127"/>
      <c r="AV36" s="127"/>
      <c r="AW36" s="127"/>
      <c r="AX36" s="127"/>
      <c r="AY36" s="127"/>
      <c r="AZ36" s="127"/>
      <c r="BA36" s="127"/>
      <c r="BB36" s="127"/>
      <c r="BC36" s="127"/>
    </row>
    <row r="37" spans="1:55" s="128" customFormat="1" ht="15.75" thickBot="1">
      <c r="A37" s="118" t="s">
        <v>35</v>
      </c>
      <c r="B37" s="119">
        <v>25</v>
      </c>
      <c r="C37" s="129">
        <v>0.05</v>
      </c>
      <c r="D37" s="130">
        <f>(1+C37)^-(B37+2)</f>
        <v>0.2678483190002377</v>
      </c>
      <c r="E37" s="131"/>
      <c r="F37" s="132"/>
      <c r="G37" s="133"/>
      <c r="H37" s="133"/>
      <c r="I37" s="133"/>
      <c r="J37" s="134"/>
      <c r="K37" s="135"/>
      <c r="L37" s="132"/>
      <c r="M37" s="133"/>
      <c r="N37" s="133"/>
      <c r="O37" s="133"/>
      <c r="P37" s="133"/>
      <c r="Q37" s="133"/>
      <c r="R37" s="133"/>
      <c r="S37" s="133"/>
      <c r="T37" s="133"/>
      <c r="U37" s="133"/>
      <c r="V37" s="133"/>
      <c r="W37" s="133"/>
      <c r="X37" s="133"/>
      <c r="Y37" s="133"/>
      <c r="Z37" s="133"/>
      <c r="AA37" s="125"/>
      <c r="AB37" s="126"/>
      <c r="AC37" s="127"/>
      <c r="AD37" s="127"/>
      <c r="AE37" s="127"/>
      <c r="AF37" s="127"/>
      <c r="AG37" s="127"/>
      <c r="AH37" s="127"/>
      <c r="AI37" s="127"/>
      <c r="AJ37" s="127"/>
      <c r="AK37" s="127"/>
      <c r="AL37" s="127"/>
      <c r="AM37" s="127"/>
      <c r="AN37" s="127"/>
      <c r="AO37" s="127"/>
      <c r="AP37" s="127"/>
      <c r="AQ37" s="127"/>
      <c r="AR37" s="127"/>
      <c r="AS37" s="127"/>
      <c r="AT37" s="127"/>
      <c r="AU37" s="127"/>
      <c r="AV37" s="127"/>
      <c r="AW37" s="127"/>
      <c r="AX37" s="127"/>
      <c r="AY37" s="127"/>
      <c r="AZ37" s="127"/>
      <c r="BA37" s="127"/>
      <c r="BB37" s="127"/>
      <c r="BC37" s="127"/>
    </row>
    <row r="38" spans="1:55" s="128" customFormat="1" ht="15.75" thickBot="1">
      <c r="A38" s="118" t="s">
        <v>36</v>
      </c>
      <c r="B38" s="119"/>
      <c r="C38" s="120"/>
      <c r="D38" s="136"/>
      <c r="E38" s="137">
        <f>ROUND(D37*D36,0)</f>
        <v>11312</v>
      </c>
      <c r="F38" s="133"/>
      <c r="G38" s="134"/>
      <c r="H38" s="133"/>
      <c r="I38" s="133"/>
      <c r="J38" s="133"/>
      <c r="K38" s="133"/>
      <c r="L38" s="133"/>
      <c r="M38" s="134"/>
      <c r="N38" s="133"/>
      <c r="O38" s="133"/>
      <c r="P38" s="133"/>
      <c r="Q38" s="133"/>
      <c r="R38" s="133"/>
      <c r="S38" s="133"/>
      <c r="T38" s="133"/>
      <c r="U38" s="133"/>
      <c r="V38" s="133"/>
      <c r="W38" s="133"/>
      <c r="X38" s="133"/>
      <c r="Y38" s="133"/>
      <c r="Z38" s="133"/>
      <c r="AA38" s="125"/>
      <c r="AB38" s="126"/>
      <c r="AC38" s="127"/>
      <c r="AD38" s="127"/>
      <c r="AE38" s="127"/>
      <c r="AF38" s="127"/>
      <c r="AG38" s="127"/>
      <c r="AH38" s="127"/>
      <c r="AI38" s="127"/>
      <c r="AJ38" s="127"/>
      <c r="AK38" s="127"/>
      <c r="AL38" s="127"/>
      <c r="AM38" s="127"/>
      <c r="AN38" s="127"/>
      <c r="AO38" s="127"/>
      <c r="AP38" s="127"/>
      <c r="AQ38" s="127"/>
      <c r="AR38" s="127"/>
      <c r="AS38" s="127"/>
      <c r="AT38" s="127"/>
      <c r="AU38" s="127"/>
      <c r="AV38" s="127"/>
      <c r="AW38" s="127"/>
      <c r="AX38" s="127"/>
      <c r="AY38" s="127"/>
      <c r="AZ38" s="127"/>
      <c r="BA38" s="127"/>
      <c r="BB38" s="127"/>
      <c r="BC38" s="127"/>
    </row>
    <row r="39" spans="1:55" s="128" customFormat="1" ht="15.75" thickBot="1">
      <c r="A39" s="138" t="s">
        <v>37</v>
      </c>
      <c r="B39" s="139"/>
      <c r="C39" s="140"/>
      <c r="D39" s="139"/>
      <c r="E39" s="141">
        <f>E35+E38</f>
        <v>58792</v>
      </c>
      <c r="F39" s="125"/>
      <c r="G39" s="142"/>
      <c r="H39" s="125"/>
      <c r="I39" s="125"/>
      <c r="J39" s="143"/>
      <c r="K39" s="125"/>
      <c r="L39" s="125"/>
      <c r="M39" s="142"/>
      <c r="N39" s="125"/>
      <c r="O39" s="125"/>
      <c r="P39" s="125"/>
      <c r="Q39" s="125"/>
      <c r="R39" s="125"/>
      <c r="S39" s="125"/>
      <c r="T39" s="125"/>
      <c r="U39" s="125"/>
      <c r="V39" s="125"/>
      <c r="W39" s="125"/>
      <c r="X39" s="125"/>
      <c r="Y39" s="125"/>
      <c r="Z39" s="125"/>
      <c r="AA39" s="125"/>
      <c r="AB39" s="126"/>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row>
    <row r="40" spans="1:55" s="7" customFormat="1" ht="18" thickBot="1">
      <c r="A40" s="94" t="s">
        <v>48</v>
      </c>
      <c r="B40" s="20"/>
      <c r="C40" s="95"/>
      <c r="D40" s="96" t="s">
        <v>38</v>
      </c>
      <c r="E40" s="97">
        <f>+E35</f>
        <v>47480</v>
      </c>
      <c r="F40" s="93"/>
      <c r="G40" s="98"/>
      <c r="H40" s="98"/>
      <c r="I40" s="98"/>
      <c r="J40" s="98"/>
      <c r="K40" s="98"/>
      <c r="L40" s="98"/>
      <c r="M40" s="98"/>
      <c r="N40" s="98"/>
      <c r="O40" s="98"/>
      <c r="P40" s="98"/>
      <c r="Q40" s="98"/>
      <c r="R40" s="98"/>
      <c r="S40" s="98"/>
      <c r="T40" s="98"/>
      <c r="U40" s="98"/>
      <c r="V40" s="98"/>
      <c r="W40" s="98"/>
      <c r="X40" s="98"/>
      <c r="Y40" s="98"/>
      <c r="Z40" s="98"/>
      <c r="AA40" s="98"/>
      <c r="AB40" s="93"/>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row>
    <row r="41" spans="1:55" s="7" customFormat="1" ht="18" thickBot="1">
      <c r="A41" s="9"/>
      <c r="B41" s="9"/>
      <c r="C41" s="99"/>
      <c r="D41" s="100" t="s">
        <v>39</v>
      </c>
      <c r="E41" s="101">
        <f>E40/D4</f>
        <v>14837.5</v>
      </c>
      <c r="F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row>
    <row r="42" spans="1:55" s="7" customFormat="1" ht="18" thickBot="1">
      <c r="A42" s="102" t="s">
        <v>49</v>
      </c>
      <c r="B42" s="103"/>
      <c r="C42" s="104"/>
      <c r="D42" s="96" t="s">
        <v>40</v>
      </c>
      <c r="E42" s="105">
        <f>E40/25</f>
        <v>1899.2</v>
      </c>
      <c r="F42" s="106"/>
      <c r="G42" s="107"/>
      <c r="H42" s="107"/>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row>
    <row r="43" spans="1:55" s="7" customFormat="1" ht="18" thickBot="1">
      <c r="B43" s="9"/>
      <c r="C43" s="99"/>
      <c r="D43" s="100" t="s">
        <v>41</v>
      </c>
      <c r="E43" s="101">
        <f>E41/25</f>
        <v>593.5</v>
      </c>
      <c r="G43" s="108"/>
      <c r="H43" s="108"/>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row>
    <row r="44" spans="1:55" s="7" customFormat="1">
      <c r="C44" s="8"/>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row>
  </sheetData>
  <mergeCells count="8">
    <mergeCell ref="X8:AA8"/>
    <mergeCell ref="A1:C1"/>
    <mergeCell ref="A4:C4"/>
    <mergeCell ref="A5:C5"/>
    <mergeCell ref="D8:F8"/>
    <mergeCell ref="G8:J8"/>
    <mergeCell ref="K8:W8"/>
    <mergeCell ref="A3:C3"/>
  </mergeCells>
  <pageMargins left="0.7" right="0.7" top="0.75" bottom="0.75" header="0.3" footer="0.3"/>
  <pageSetup paperSize="9" orientation="portrait" horizontalDpi="4294967293" verticalDpi="4294967293" r:id="rId1"/>
  <legacyDrawing r:id="rId2"/>
</worksheet>
</file>

<file path=xl/worksheets/sheet3.xml><?xml version="1.0" encoding="utf-8"?>
<worksheet xmlns="http://schemas.openxmlformats.org/spreadsheetml/2006/main" xmlns:r="http://schemas.openxmlformats.org/officeDocument/2006/relationships">
  <dimension ref="A1:BC44"/>
  <sheetViews>
    <sheetView zoomScale="60" zoomScaleNormal="60" workbookViewId="0">
      <selection activeCell="AC12" sqref="AC12"/>
    </sheetView>
  </sheetViews>
  <sheetFormatPr defaultRowHeight="15"/>
  <cols>
    <col min="1" max="1" width="50.85546875" bestFit="1" customWidth="1"/>
    <col min="2" max="2" width="26.28515625" customWidth="1"/>
  </cols>
  <sheetData>
    <row r="1" spans="1:55" s="2" customFormat="1">
      <c r="A1" s="159" t="s">
        <v>43</v>
      </c>
      <c r="B1" s="160"/>
      <c r="C1" s="160"/>
      <c r="D1" s="1"/>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row>
    <row r="2" spans="1:55" s="2" customFormat="1">
      <c r="A2" s="4" t="s">
        <v>0</v>
      </c>
      <c r="B2" s="4"/>
      <c r="C2" s="4"/>
      <c r="D2" s="5"/>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row>
    <row r="3" spans="1:55" s="2" customFormat="1">
      <c r="A3" s="166" t="s">
        <v>50</v>
      </c>
      <c r="B3" s="167"/>
      <c r="C3" s="168"/>
      <c r="D3" s="144">
        <v>0.11</v>
      </c>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row>
    <row r="4" spans="1:55" s="2" customFormat="1">
      <c r="A4" s="161" t="s">
        <v>44</v>
      </c>
      <c r="B4" s="162"/>
      <c r="C4" s="162"/>
      <c r="D4" s="6">
        <v>3.2</v>
      </c>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row>
    <row r="5" spans="1:55" s="2" customFormat="1">
      <c r="A5" s="161" t="s">
        <v>1</v>
      </c>
      <c r="B5" s="162"/>
      <c r="C5" s="162"/>
      <c r="D5" s="6">
        <v>25</v>
      </c>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row>
    <row r="6" spans="1:55" s="2" customFormat="1">
      <c r="A6" s="153"/>
      <c r="B6" s="153"/>
      <c r="C6" s="153"/>
      <c r="D6" s="154"/>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row>
    <row r="7" spans="1:55" s="7" customFormat="1" ht="27" customHeight="1" thickBot="1">
      <c r="A7" s="155" t="s">
        <v>57</v>
      </c>
      <c r="C7" s="8"/>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row>
    <row r="8" spans="1:55" s="9" customFormat="1" ht="15.75" thickBot="1">
      <c r="A8" s="145"/>
      <c r="B8" s="145"/>
      <c r="C8" s="146"/>
      <c r="D8" s="163" t="s">
        <v>2</v>
      </c>
      <c r="E8" s="164"/>
      <c r="F8" s="165"/>
      <c r="G8" s="156" t="s">
        <v>3</v>
      </c>
      <c r="H8" s="157"/>
      <c r="I8" s="157"/>
      <c r="J8" s="158"/>
      <c r="K8" s="156" t="s">
        <v>4</v>
      </c>
      <c r="L8" s="157"/>
      <c r="M8" s="157"/>
      <c r="N8" s="157"/>
      <c r="O8" s="157"/>
      <c r="P8" s="157"/>
      <c r="Q8" s="157"/>
      <c r="R8" s="157"/>
      <c r="S8" s="157"/>
      <c r="T8" s="157"/>
      <c r="U8" s="157"/>
      <c r="V8" s="157"/>
      <c r="W8" s="158"/>
      <c r="X8" s="156" t="s">
        <v>5</v>
      </c>
      <c r="Y8" s="157"/>
      <c r="Z8" s="157"/>
      <c r="AA8" s="158"/>
    </row>
    <row r="9" spans="1:55" s="9" customFormat="1" ht="15.75" thickBot="1">
      <c r="A9" s="10" t="s">
        <v>6</v>
      </c>
      <c r="B9" s="11"/>
      <c r="C9" s="12"/>
      <c r="D9" s="12">
        <v>0</v>
      </c>
      <c r="E9" s="12">
        <v>1</v>
      </c>
      <c r="F9" s="12">
        <v>2</v>
      </c>
      <c r="G9" s="12">
        <v>3</v>
      </c>
      <c r="H9" s="12">
        <v>4</v>
      </c>
      <c r="I9" s="12">
        <v>5</v>
      </c>
      <c r="J9" s="12">
        <v>6</v>
      </c>
      <c r="K9" s="12">
        <v>7</v>
      </c>
      <c r="L9" s="12">
        <v>8</v>
      </c>
      <c r="M9" s="12">
        <v>9</v>
      </c>
      <c r="N9" s="12">
        <v>10</v>
      </c>
      <c r="O9" s="12">
        <v>11</v>
      </c>
      <c r="P9" s="12">
        <v>12</v>
      </c>
      <c r="Q9" s="12">
        <v>13</v>
      </c>
      <c r="R9" s="12">
        <v>14</v>
      </c>
      <c r="S9" s="12">
        <v>15</v>
      </c>
      <c r="T9" s="12">
        <v>16</v>
      </c>
      <c r="U9" s="12">
        <v>17</v>
      </c>
      <c r="V9" s="12">
        <v>18</v>
      </c>
      <c r="W9" s="12">
        <v>19</v>
      </c>
      <c r="X9" s="12">
        <v>20</v>
      </c>
      <c r="Y9" s="12">
        <v>21</v>
      </c>
      <c r="Z9" s="12">
        <v>22</v>
      </c>
      <c r="AA9" s="12">
        <v>23</v>
      </c>
      <c r="AB9" s="12">
        <v>24</v>
      </c>
    </row>
    <row r="10" spans="1:55" s="9" customFormat="1" ht="15.75" thickBot="1">
      <c r="A10" s="109"/>
      <c r="B10" s="14">
        <f>SUM(F11:I11)/SUM(F12:I12)</f>
        <v>0</v>
      </c>
      <c r="C10" s="15"/>
      <c r="D10" s="16">
        <v>2011</v>
      </c>
      <c r="E10" s="16">
        <f>D10+1</f>
        <v>2012</v>
      </c>
      <c r="F10" s="16">
        <f t="shared" ref="F10:AB10" si="0">E10+1</f>
        <v>2013</v>
      </c>
      <c r="G10" s="16">
        <f t="shared" si="0"/>
        <v>2014</v>
      </c>
      <c r="H10" s="16">
        <f t="shared" si="0"/>
        <v>2015</v>
      </c>
      <c r="I10" s="16">
        <f t="shared" si="0"/>
        <v>2016</v>
      </c>
      <c r="J10" s="16">
        <f t="shared" si="0"/>
        <v>2017</v>
      </c>
      <c r="K10" s="16">
        <f t="shared" si="0"/>
        <v>2018</v>
      </c>
      <c r="L10" s="16">
        <f t="shared" si="0"/>
        <v>2019</v>
      </c>
      <c r="M10" s="16">
        <f t="shared" si="0"/>
        <v>2020</v>
      </c>
      <c r="N10" s="16">
        <f t="shared" si="0"/>
        <v>2021</v>
      </c>
      <c r="O10" s="16">
        <f t="shared" si="0"/>
        <v>2022</v>
      </c>
      <c r="P10" s="16">
        <f t="shared" si="0"/>
        <v>2023</v>
      </c>
      <c r="Q10" s="16">
        <f t="shared" si="0"/>
        <v>2024</v>
      </c>
      <c r="R10" s="16">
        <f t="shared" si="0"/>
        <v>2025</v>
      </c>
      <c r="S10" s="16">
        <f t="shared" si="0"/>
        <v>2026</v>
      </c>
      <c r="T10" s="16">
        <f t="shared" si="0"/>
        <v>2027</v>
      </c>
      <c r="U10" s="16">
        <f t="shared" si="0"/>
        <v>2028</v>
      </c>
      <c r="V10" s="16">
        <f t="shared" si="0"/>
        <v>2029</v>
      </c>
      <c r="W10" s="16">
        <f t="shared" si="0"/>
        <v>2030</v>
      </c>
      <c r="X10" s="16">
        <f t="shared" si="0"/>
        <v>2031</v>
      </c>
      <c r="Y10" s="16">
        <f t="shared" si="0"/>
        <v>2032</v>
      </c>
      <c r="Z10" s="16">
        <f t="shared" si="0"/>
        <v>2033</v>
      </c>
      <c r="AA10" s="16">
        <f t="shared" si="0"/>
        <v>2034</v>
      </c>
      <c r="AB10" s="16">
        <f t="shared" si="0"/>
        <v>2035</v>
      </c>
    </row>
    <row r="11" spans="1:55" s="9" customFormat="1" ht="15.75" thickBot="1">
      <c r="A11" s="17" t="s">
        <v>8</v>
      </c>
      <c r="B11" s="18"/>
      <c r="C11" s="19"/>
      <c r="D11" s="20"/>
      <c r="E11" s="20"/>
      <c r="F11" s="21"/>
      <c r="G11" s="21"/>
      <c r="H11" s="21"/>
      <c r="I11" s="21"/>
      <c r="J11" s="21"/>
      <c r="K11" s="21"/>
      <c r="L11" s="21"/>
      <c r="M11" s="21"/>
      <c r="N11" s="21"/>
      <c r="O11" s="21"/>
      <c r="P11" s="21"/>
      <c r="Q11" s="21"/>
      <c r="R11" s="19"/>
      <c r="S11" s="19"/>
      <c r="T11" s="19"/>
      <c r="U11" s="19"/>
      <c r="V11" s="19"/>
      <c r="W11" s="19"/>
      <c r="X11" s="19"/>
      <c r="Y11" s="19"/>
      <c r="Z11" s="19"/>
      <c r="AA11" s="19"/>
      <c r="AB11" s="19"/>
    </row>
    <row r="12" spans="1:55" s="29" customFormat="1">
      <c r="A12" s="22" t="s">
        <v>9</v>
      </c>
      <c r="B12" s="23" t="s">
        <v>45</v>
      </c>
      <c r="C12" s="23"/>
      <c r="D12" s="110">
        <v>0</v>
      </c>
      <c r="E12" s="110">
        <v>0</v>
      </c>
      <c r="F12" s="110">
        <v>3</v>
      </c>
      <c r="G12" s="110">
        <v>8</v>
      </c>
      <c r="H12" s="110">
        <v>10.5</v>
      </c>
      <c r="I12" s="110">
        <v>12.25</v>
      </c>
      <c r="J12" s="110">
        <v>13.5</v>
      </c>
      <c r="K12" s="110">
        <v>14</v>
      </c>
      <c r="L12" s="110">
        <v>15</v>
      </c>
      <c r="M12" s="110">
        <v>15</v>
      </c>
      <c r="N12" s="110">
        <v>15</v>
      </c>
      <c r="O12" s="110">
        <v>15</v>
      </c>
      <c r="P12" s="110">
        <v>14.75</v>
      </c>
      <c r="Q12" s="110">
        <v>14.25</v>
      </c>
      <c r="R12" s="110">
        <v>13.75</v>
      </c>
      <c r="S12" s="110">
        <v>13.25</v>
      </c>
      <c r="T12" s="110">
        <v>13</v>
      </c>
      <c r="U12" s="110">
        <v>12.25</v>
      </c>
      <c r="V12" s="110">
        <v>11.75</v>
      </c>
      <c r="W12" s="110">
        <v>11.25</v>
      </c>
      <c r="X12" s="110">
        <v>10.75</v>
      </c>
      <c r="Y12" s="110">
        <v>10.25</v>
      </c>
      <c r="Z12" s="110">
        <v>9.75</v>
      </c>
      <c r="AA12" s="110">
        <v>9.25</v>
      </c>
      <c r="AB12" s="110">
        <v>8.5</v>
      </c>
    </row>
    <row r="13" spans="1:55" s="29" customFormat="1">
      <c r="A13" s="30" t="s">
        <v>42</v>
      </c>
      <c r="B13" s="31"/>
      <c r="C13" s="31">
        <v>535</v>
      </c>
      <c r="D13" s="32">
        <v>0</v>
      </c>
      <c r="E13" s="32">
        <v>0</v>
      </c>
      <c r="F13" s="33">
        <f>$C13</f>
        <v>535</v>
      </c>
      <c r="G13" s="33">
        <f t="shared" ref="G13:AB13" si="1">$C13</f>
        <v>535</v>
      </c>
      <c r="H13" s="33">
        <f t="shared" si="1"/>
        <v>535</v>
      </c>
      <c r="I13" s="33">
        <f t="shared" si="1"/>
        <v>535</v>
      </c>
      <c r="J13" s="33">
        <f t="shared" si="1"/>
        <v>535</v>
      </c>
      <c r="K13" s="33">
        <f t="shared" si="1"/>
        <v>535</v>
      </c>
      <c r="L13" s="33">
        <f t="shared" si="1"/>
        <v>535</v>
      </c>
      <c r="M13" s="33">
        <f t="shared" si="1"/>
        <v>535</v>
      </c>
      <c r="N13" s="33">
        <f t="shared" si="1"/>
        <v>535</v>
      </c>
      <c r="O13" s="33">
        <f t="shared" si="1"/>
        <v>535</v>
      </c>
      <c r="P13" s="33">
        <f t="shared" si="1"/>
        <v>535</v>
      </c>
      <c r="Q13" s="33">
        <f t="shared" si="1"/>
        <v>535</v>
      </c>
      <c r="R13" s="33">
        <f t="shared" si="1"/>
        <v>535</v>
      </c>
      <c r="S13" s="33">
        <f t="shared" si="1"/>
        <v>535</v>
      </c>
      <c r="T13" s="33">
        <f t="shared" si="1"/>
        <v>535</v>
      </c>
      <c r="U13" s="33">
        <f t="shared" si="1"/>
        <v>535</v>
      </c>
      <c r="V13" s="33">
        <f t="shared" si="1"/>
        <v>535</v>
      </c>
      <c r="W13" s="33">
        <f t="shared" si="1"/>
        <v>535</v>
      </c>
      <c r="X13" s="33">
        <f t="shared" si="1"/>
        <v>535</v>
      </c>
      <c r="Y13" s="33">
        <f t="shared" si="1"/>
        <v>535</v>
      </c>
      <c r="Z13" s="33">
        <f t="shared" si="1"/>
        <v>535</v>
      </c>
      <c r="AA13" s="33">
        <f t="shared" si="1"/>
        <v>535</v>
      </c>
      <c r="AB13" s="33">
        <f t="shared" si="1"/>
        <v>535</v>
      </c>
    </row>
    <row r="14" spans="1:55" s="29" customFormat="1" ht="15.75" thickBot="1">
      <c r="A14" s="34" t="s">
        <v>11</v>
      </c>
      <c r="B14" s="35"/>
      <c r="C14" s="36"/>
      <c r="D14" s="37">
        <f>D13*D12</f>
        <v>0</v>
      </c>
      <c r="E14" s="37">
        <f t="shared" ref="E14:AB14" si="2">E13*E12</f>
        <v>0</v>
      </c>
      <c r="F14" s="37">
        <f t="shared" si="2"/>
        <v>1605</v>
      </c>
      <c r="G14" s="37">
        <f t="shared" si="2"/>
        <v>4280</v>
      </c>
      <c r="H14" s="37">
        <f t="shared" si="2"/>
        <v>5617.5</v>
      </c>
      <c r="I14" s="37">
        <f t="shared" si="2"/>
        <v>6553.75</v>
      </c>
      <c r="J14" s="37">
        <f t="shared" si="2"/>
        <v>7222.5</v>
      </c>
      <c r="K14" s="37">
        <f t="shared" si="2"/>
        <v>7490</v>
      </c>
      <c r="L14" s="37">
        <f t="shared" si="2"/>
        <v>8025</v>
      </c>
      <c r="M14" s="37">
        <f t="shared" si="2"/>
        <v>8025</v>
      </c>
      <c r="N14" s="37">
        <f t="shared" si="2"/>
        <v>8025</v>
      </c>
      <c r="O14" s="37">
        <f t="shared" si="2"/>
        <v>8025</v>
      </c>
      <c r="P14" s="37">
        <f t="shared" si="2"/>
        <v>7891.25</v>
      </c>
      <c r="Q14" s="37">
        <f t="shared" si="2"/>
        <v>7623.75</v>
      </c>
      <c r="R14" s="37">
        <f t="shared" si="2"/>
        <v>7356.25</v>
      </c>
      <c r="S14" s="37">
        <f t="shared" si="2"/>
        <v>7088.75</v>
      </c>
      <c r="T14" s="37">
        <f t="shared" si="2"/>
        <v>6955</v>
      </c>
      <c r="U14" s="37">
        <f t="shared" si="2"/>
        <v>6553.75</v>
      </c>
      <c r="V14" s="37">
        <f t="shared" si="2"/>
        <v>6286.25</v>
      </c>
      <c r="W14" s="37">
        <f t="shared" si="2"/>
        <v>6018.75</v>
      </c>
      <c r="X14" s="37">
        <f t="shared" si="2"/>
        <v>5751.25</v>
      </c>
      <c r="Y14" s="37">
        <f t="shared" si="2"/>
        <v>5483.75</v>
      </c>
      <c r="Z14" s="37">
        <f t="shared" si="2"/>
        <v>5216.25</v>
      </c>
      <c r="AA14" s="37">
        <f t="shared" si="2"/>
        <v>4948.75</v>
      </c>
      <c r="AB14" s="37">
        <f t="shared" si="2"/>
        <v>4547.5</v>
      </c>
    </row>
    <row r="15" spans="1:55" s="9" customFormat="1" ht="15.75" thickBot="1">
      <c r="A15" s="17" t="s">
        <v>12</v>
      </c>
      <c r="B15" s="18"/>
      <c r="C15" s="19"/>
      <c r="D15" s="20"/>
      <c r="E15" s="38"/>
      <c r="F15" s="39"/>
      <c r="G15" s="19"/>
      <c r="H15" s="19"/>
      <c r="I15" s="19"/>
      <c r="J15" s="19"/>
      <c r="K15" s="19"/>
      <c r="L15" s="19"/>
      <c r="M15" s="19"/>
      <c r="N15" s="19"/>
      <c r="O15" s="19"/>
      <c r="P15" s="19"/>
      <c r="Q15" s="19"/>
      <c r="R15" s="19"/>
      <c r="S15" s="19"/>
      <c r="T15" s="19"/>
      <c r="U15" s="19"/>
      <c r="V15" s="19"/>
      <c r="W15" s="19"/>
      <c r="X15" s="19"/>
      <c r="Y15" s="19"/>
      <c r="Z15" s="19"/>
      <c r="AA15" s="19"/>
      <c r="AB15" s="19"/>
    </row>
    <row r="16" spans="1:55" s="29" customFormat="1" ht="15.75" thickBot="1">
      <c r="A16" s="30" t="s">
        <v>13</v>
      </c>
      <c r="B16" s="40"/>
      <c r="C16" s="41"/>
      <c r="D16" s="112">
        <v>3887.36</v>
      </c>
      <c r="E16" s="42">
        <v>0</v>
      </c>
      <c r="F16" s="42">
        <v>0</v>
      </c>
      <c r="G16" s="42">
        <v>0</v>
      </c>
      <c r="H16" s="42">
        <v>0</v>
      </c>
      <c r="I16" s="42">
        <v>0</v>
      </c>
      <c r="J16" s="42">
        <v>0</v>
      </c>
      <c r="K16" s="42">
        <v>0</v>
      </c>
      <c r="L16" s="42">
        <v>0</v>
      </c>
      <c r="M16" s="42">
        <v>0</v>
      </c>
      <c r="N16" s="42">
        <v>0</v>
      </c>
      <c r="O16" s="42">
        <v>0</v>
      </c>
      <c r="P16" s="42">
        <v>0</v>
      </c>
      <c r="Q16" s="42">
        <v>0</v>
      </c>
      <c r="R16" s="42">
        <v>0</v>
      </c>
      <c r="S16" s="42">
        <v>0</v>
      </c>
      <c r="T16" s="42">
        <v>0</v>
      </c>
      <c r="U16" s="42">
        <v>0</v>
      </c>
      <c r="V16" s="42">
        <v>0</v>
      </c>
      <c r="W16" s="42">
        <v>0</v>
      </c>
      <c r="X16" s="42">
        <v>0</v>
      </c>
      <c r="Y16" s="42">
        <v>0</v>
      </c>
      <c r="Z16" s="42">
        <v>0</v>
      </c>
      <c r="AA16" s="42">
        <v>0</v>
      </c>
      <c r="AB16" s="42">
        <v>1</v>
      </c>
    </row>
    <row r="17" spans="1:55" s="29" customFormat="1" ht="15.75" thickBot="1">
      <c r="A17" s="43" t="s">
        <v>14</v>
      </c>
      <c r="B17" s="44"/>
      <c r="C17" s="45"/>
      <c r="D17" s="46">
        <f>650</f>
        <v>650</v>
      </c>
      <c r="E17" s="46">
        <f>650</f>
        <v>650</v>
      </c>
      <c r="F17" s="46">
        <f>650</f>
        <v>650</v>
      </c>
      <c r="G17" s="46">
        <f>650</f>
        <v>650</v>
      </c>
      <c r="H17" s="46">
        <f>650</f>
        <v>650</v>
      </c>
      <c r="I17" s="46">
        <f>650</f>
        <v>650</v>
      </c>
      <c r="J17" s="46">
        <f>650</f>
        <v>650</v>
      </c>
      <c r="K17" s="46">
        <f>650</f>
        <v>650</v>
      </c>
      <c r="L17" s="46">
        <f>650</f>
        <v>650</v>
      </c>
      <c r="M17" s="46">
        <f>650</f>
        <v>650</v>
      </c>
      <c r="N17" s="46">
        <f>650</f>
        <v>650</v>
      </c>
      <c r="O17" s="46">
        <f>650</f>
        <v>650</v>
      </c>
      <c r="P17" s="46">
        <f>650</f>
        <v>650</v>
      </c>
      <c r="Q17" s="46">
        <f>650</f>
        <v>650</v>
      </c>
      <c r="R17" s="46">
        <f>650</f>
        <v>650</v>
      </c>
      <c r="S17" s="46">
        <f>650</f>
        <v>650</v>
      </c>
      <c r="T17" s="46">
        <f>650</f>
        <v>650</v>
      </c>
      <c r="U17" s="46">
        <f>650</f>
        <v>650</v>
      </c>
      <c r="V17" s="46">
        <f>650</f>
        <v>650</v>
      </c>
      <c r="W17" s="46">
        <f>650</f>
        <v>650</v>
      </c>
      <c r="X17" s="46">
        <f>650</f>
        <v>650</v>
      </c>
      <c r="Y17" s="46">
        <f>650</f>
        <v>650</v>
      </c>
      <c r="Z17" s="46">
        <f>650</f>
        <v>650</v>
      </c>
      <c r="AA17" s="46">
        <f>650</f>
        <v>650</v>
      </c>
      <c r="AB17" s="46">
        <f>650</f>
        <v>650</v>
      </c>
    </row>
    <row r="18" spans="1:55" s="29" customFormat="1">
      <c r="A18" s="22" t="s">
        <v>15</v>
      </c>
      <c r="B18" s="47"/>
      <c r="C18" s="48"/>
      <c r="D18" s="49"/>
      <c r="E18" s="50"/>
      <c r="F18" s="49"/>
      <c r="G18" s="49"/>
      <c r="H18" s="49"/>
      <c r="I18" s="49"/>
      <c r="J18" s="49"/>
      <c r="K18" s="49"/>
      <c r="L18" s="49"/>
      <c r="M18" s="49"/>
      <c r="N18" s="49"/>
      <c r="O18" s="49"/>
      <c r="P18" s="49"/>
      <c r="Q18" s="49"/>
      <c r="R18" s="49"/>
      <c r="S18" s="49"/>
      <c r="T18" s="49"/>
      <c r="U18" s="49"/>
      <c r="V18" s="49"/>
      <c r="W18" s="49"/>
      <c r="X18" s="49"/>
      <c r="Y18" s="49"/>
      <c r="Z18" s="49"/>
      <c r="AA18" s="49"/>
      <c r="AB18" s="49"/>
    </row>
    <row r="19" spans="1:55" s="9" customFormat="1">
      <c r="A19" s="51" t="s">
        <v>16</v>
      </c>
      <c r="B19" s="52"/>
      <c r="C19" s="53"/>
      <c r="D19" s="54">
        <v>450</v>
      </c>
      <c r="E19" s="55">
        <v>250</v>
      </c>
      <c r="F19" s="56">
        <v>200</v>
      </c>
      <c r="G19" s="57">
        <v>200</v>
      </c>
      <c r="H19" s="57">
        <v>180</v>
      </c>
      <c r="I19" s="57">
        <v>150</v>
      </c>
      <c r="J19" s="57">
        <v>150</v>
      </c>
      <c r="K19" s="57">
        <v>150</v>
      </c>
      <c r="L19" s="57">
        <v>150</v>
      </c>
      <c r="M19" s="57">
        <v>150</v>
      </c>
      <c r="N19" s="57">
        <v>150</v>
      </c>
      <c r="O19" s="57">
        <v>150</v>
      </c>
      <c r="P19" s="57">
        <v>150</v>
      </c>
      <c r="Q19" s="57">
        <v>150</v>
      </c>
      <c r="R19" s="57">
        <v>150</v>
      </c>
      <c r="S19" s="57">
        <v>150</v>
      </c>
      <c r="T19" s="57">
        <v>150</v>
      </c>
      <c r="U19" s="57">
        <v>150</v>
      </c>
      <c r="V19" s="57">
        <v>150</v>
      </c>
      <c r="W19" s="57">
        <v>150</v>
      </c>
      <c r="X19" s="57">
        <v>150</v>
      </c>
      <c r="Y19" s="57">
        <v>150</v>
      </c>
      <c r="Z19" s="57">
        <v>150</v>
      </c>
      <c r="AA19" s="57">
        <v>150</v>
      </c>
      <c r="AB19" s="57">
        <v>150</v>
      </c>
    </row>
    <row r="20" spans="1:55" s="9" customFormat="1">
      <c r="A20" s="51" t="s">
        <v>17</v>
      </c>
      <c r="B20" s="58"/>
      <c r="C20" s="59"/>
      <c r="D20" s="60">
        <v>500</v>
      </c>
      <c r="E20" s="61">
        <v>1000</v>
      </c>
      <c r="F20" s="62">
        <v>1800</v>
      </c>
      <c r="G20" s="63">
        <v>1800</v>
      </c>
      <c r="H20" s="63">
        <v>1800</v>
      </c>
      <c r="I20" s="63">
        <v>1800</v>
      </c>
      <c r="J20" s="63">
        <v>1800</v>
      </c>
      <c r="K20" s="63">
        <v>1800</v>
      </c>
      <c r="L20" s="63">
        <v>1800</v>
      </c>
      <c r="M20" s="63">
        <v>1800</v>
      </c>
      <c r="N20" s="63">
        <v>1800</v>
      </c>
      <c r="O20" s="63">
        <v>1800</v>
      </c>
      <c r="P20" s="63">
        <v>1800</v>
      </c>
      <c r="Q20" s="63">
        <v>1800</v>
      </c>
      <c r="R20" s="63">
        <v>1800</v>
      </c>
      <c r="S20" s="63">
        <v>1800</v>
      </c>
      <c r="T20" s="63">
        <v>1800</v>
      </c>
      <c r="U20" s="63">
        <v>1800</v>
      </c>
      <c r="V20" s="63">
        <v>1800</v>
      </c>
      <c r="W20" s="63">
        <v>1800</v>
      </c>
      <c r="X20" s="63">
        <v>1800</v>
      </c>
      <c r="Y20" s="63">
        <v>1800</v>
      </c>
      <c r="Z20" s="63">
        <v>1800</v>
      </c>
      <c r="AA20" s="63">
        <v>1800</v>
      </c>
      <c r="AB20" s="63">
        <v>1800</v>
      </c>
    </row>
    <row r="21" spans="1:55" s="9" customFormat="1">
      <c r="A21" s="64" t="s">
        <v>18</v>
      </c>
      <c r="B21" s="65"/>
      <c r="C21" s="53"/>
      <c r="D21" s="60">
        <v>15</v>
      </c>
      <c r="E21" s="61">
        <v>15</v>
      </c>
      <c r="F21" s="62">
        <v>30</v>
      </c>
      <c r="G21" s="57">
        <v>30</v>
      </c>
      <c r="H21" s="57">
        <v>30</v>
      </c>
      <c r="I21" s="57">
        <v>30</v>
      </c>
      <c r="J21" s="57">
        <v>30</v>
      </c>
      <c r="K21" s="57">
        <v>30</v>
      </c>
      <c r="L21" s="57">
        <v>30</v>
      </c>
      <c r="M21" s="57">
        <v>30</v>
      </c>
      <c r="N21" s="57">
        <v>30</v>
      </c>
      <c r="O21" s="57">
        <v>30</v>
      </c>
      <c r="P21" s="57">
        <v>30</v>
      </c>
      <c r="Q21" s="57">
        <v>30</v>
      </c>
      <c r="R21" s="57">
        <v>30</v>
      </c>
      <c r="S21" s="57">
        <v>30</v>
      </c>
      <c r="T21" s="57">
        <v>30</v>
      </c>
      <c r="U21" s="57">
        <v>30</v>
      </c>
      <c r="V21" s="57">
        <v>30</v>
      </c>
      <c r="W21" s="57">
        <v>37.5</v>
      </c>
      <c r="X21" s="57">
        <v>37.5</v>
      </c>
      <c r="Y21" s="57">
        <v>37.5</v>
      </c>
      <c r="Z21" s="57">
        <v>37.5</v>
      </c>
      <c r="AA21" s="57">
        <v>37.5</v>
      </c>
      <c r="AB21" s="57">
        <v>37.5</v>
      </c>
    </row>
    <row r="22" spans="1:55" s="9" customFormat="1">
      <c r="A22" s="60" t="s">
        <v>19</v>
      </c>
      <c r="B22" s="66"/>
      <c r="C22" s="53"/>
      <c r="D22" s="60">
        <v>30</v>
      </c>
      <c r="E22" s="61">
        <v>15</v>
      </c>
      <c r="F22" s="62">
        <v>5</v>
      </c>
      <c r="G22" s="57">
        <v>5</v>
      </c>
      <c r="H22" s="57">
        <v>5</v>
      </c>
      <c r="I22" s="57">
        <v>5</v>
      </c>
      <c r="J22" s="57">
        <v>5</v>
      </c>
      <c r="K22" s="57">
        <v>5</v>
      </c>
      <c r="L22" s="57">
        <v>5</v>
      </c>
      <c r="M22" s="57">
        <v>5</v>
      </c>
      <c r="N22" s="57">
        <v>5</v>
      </c>
      <c r="O22" s="57">
        <v>5</v>
      </c>
      <c r="P22" s="57">
        <v>5</v>
      </c>
      <c r="Q22" s="57">
        <v>5</v>
      </c>
      <c r="R22" s="57">
        <v>5</v>
      </c>
      <c r="S22" s="57">
        <v>5</v>
      </c>
      <c r="T22" s="57">
        <v>5</v>
      </c>
      <c r="U22" s="57">
        <v>5</v>
      </c>
      <c r="V22" s="57">
        <v>5</v>
      </c>
      <c r="W22" s="57">
        <v>5</v>
      </c>
      <c r="X22" s="57">
        <v>5</v>
      </c>
      <c r="Y22" s="57">
        <v>5</v>
      </c>
      <c r="Z22" s="57">
        <v>5</v>
      </c>
      <c r="AA22" s="57">
        <v>5</v>
      </c>
      <c r="AB22" s="57">
        <v>5</v>
      </c>
    </row>
    <row r="23" spans="1:55" s="9" customFormat="1">
      <c r="A23" s="51" t="s">
        <v>20</v>
      </c>
      <c r="B23" s="66"/>
      <c r="C23" s="53"/>
      <c r="D23" s="116">
        <v>225</v>
      </c>
      <c r="E23" s="117">
        <v>75</v>
      </c>
      <c r="F23" s="62">
        <v>10</v>
      </c>
      <c r="G23" s="57">
        <v>10</v>
      </c>
      <c r="H23" s="57">
        <v>10</v>
      </c>
      <c r="I23" s="57">
        <v>10</v>
      </c>
      <c r="J23" s="57">
        <v>10</v>
      </c>
      <c r="K23" s="57">
        <v>10</v>
      </c>
      <c r="L23" s="57">
        <v>10</v>
      </c>
      <c r="M23" s="57">
        <v>10</v>
      </c>
      <c r="N23" s="57">
        <v>10</v>
      </c>
      <c r="O23" s="57">
        <v>10</v>
      </c>
      <c r="P23" s="57">
        <v>10</v>
      </c>
      <c r="Q23" s="57">
        <v>10</v>
      </c>
      <c r="R23" s="57">
        <v>10</v>
      </c>
      <c r="S23" s="57">
        <v>10</v>
      </c>
      <c r="T23" s="57">
        <v>10</v>
      </c>
      <c r="U23" s="57">
        <v>10</v>
      </c>
      <c r="V23" s="57">
        <v>10</v>
      </c>
      <c r="W23" s="57">
        <v>10</v>
      </c>
      <c r="X23" s="57">
        <v>10</v>
      </c>
      <c r="Y23" s="57">
        <v>10</v>
      </c>
      <c r="Z23" s="57">
        <v>10</v>
      </c>
      <c r="AA23" s="57">
        <v>10</v>
      </c>
      <c r="AB23" s="57">
        <v>10</v>
      </c>
    </row>
    <row r="24" spans="1:55" s="9" customFormat="1">
      <c r="A24" s="51" t="s">
        <v>21</v>
      </c>
      <c r="B24" s="66"/>
      <c r="C24" s="53"/>
      <c r="D24" s="60">
        <v>200</v>
      </c>
      <c r="E24" s="61">
        <v>200</v>
      </c>
      <c r="F24" s="62">
        <v>200</v>
      </c>
      <c r="G24" s="57">
        <v>200</v>
      </c>
      <c r="H24" s="57">
        <v>200</v>
      </c>
      <c r="I24" s="57">
        <v>200</v>
      </c>
      <c r="J24" s="57">
        <v>200</v>
      </c>
      <c r="K24" s="57">
        <v>200</v>
      </c>
      <c r="L24" s="57">
        <v>200</v>
      </c>
      <c r="M24" s="57">
        <v>200</v>
      </c>
      <c r="N24" s="57">
        <v>200</v>
      </c>
      <c r="O24" s="57">
        <v>200</v>
      </c>
      <c r="P24" s="57">
        <v>200</v>
      </c>
      <c r="Q24" s="57">
        <v>200</v>
      </c>
      <c r="R24" s="57">
        <v>200</v>
      </c>
      <c r="S24" s="57">
        <v>200</v>
      </c>
      <c r="T24" s="57">
        <v>200</v>
      </c>
      <c r="U24" s="57">
        <v>200</v>
      </c>
      <c r="V24" s="57">
        <v>200</v>
      </c>
      <c r="W24" s="57">
        <v>200</v>
      </c>
      <c r="X24" s="57">
        <v>200</v>
      </c>
      <c r="Y24" s="57">
        <v>200</v>
      </c>
      <c r="Z24" s="57">
        <v>200</v>
      </c>
      <c r="AA24" s="57">
        <v>200</v>
      </c>
      <c r="AB24" s="57">
        <v>200</v>
      </c>
    </row>
    <row r="25" spans="1:55" s="9" customFormat="1">
      <c r="A25" s="51" t="s">
        <v>22</v>
      </c>
      <c r="B25" s="66"/>
      <c r="C25" s="53"/>
      <c r="D25" s="60">
        <v>15</v>
      </c>
      <c r="E25" s="61">
        <v>15</v>
      </c>
      <c r="F25" s="62">
        <v>10</v>
      </c>
      <c r="G25" s="57">
        <v>10</v>
      </c>
      <c r="H25" s="57">
        <v>10</v>
      </c>
      <c r="I25" s="57">
        <v>10</v>
      </c>
      <c r="J25" s="57">
        <v>10</v>
      </c>
      <c r="K25" s="57">
        <v>10</v>
      </c>
      <c r="L25" s="57">
        <v>10</v>
      </c>
      <c r="M25" s="57">
        <v>10</v>
      </c>
      <c r="N25" s="57">
        <v>10</v>
      </c>
      <c r="O25" s="57">
        <v>10</v>
      </c>
      <c r="P25" s="57">
        <v>10</v>
      </c>
      <c r="Q25" s="57">
        <v>10</v>
      </c>
      <c r="R25" s="57">
        <v>10</v>
      </c>
      <c r="S25" s="57">
        <v>10</v>
      </c>
      <c r="T25" s="57">
        <v>10</v>
      </c>
      <c r="U25" s="57">
        <v>10</v>
      </c>
      <c r="V25" s="57">
        <v>10</v>
      </c>
      <c r="W25" s="57">
        <v>10</v>
      </c>
      <c r="X25" s="57">
        <v>10</v>
      </c>
      <c r="Y25" s="57">
        <v>10</v>
      </c>
      <c r="Z25" s="57">
        <v>10</v>
      </c>
      <c r="AA25" s="57">
        <v>10</v>
      </c>
      <c r="AB25" s="57">
        <v>10</v>
      </c>
    </row>
    <row r="26" spans="1:55" s="9" customFormat="1">
      <c r="A26" s="51" t="s">
        <v>23</v>
      </c>
      <c r="B26" s="66"/>
      <c r="C26" s="53"/>
      <c r="D26" s="60">
        <v>100</v>
      </c>
      <c r="E26" s="61">
        <v>30</v>
      </c>
      <c r="F26" s="62">
        <v>25</v>
      </c>
      <c r="G26" s="57">
        <v>0</v>
      </c>
      <c r="H26" s="57">
        <v>0</v>
      </c>
      <c r="I26" s="57">
        <v>0</v>
      </c>
      <c r="J26" s="57">
        <v>0</v>
      </c>
      <c r="K26" s="57">
        <v>0</v>
      </c>
      <c r="L26" s="57">
        <v>0</v>
      </c>
      <c r="M26" s="57">
        <v>0</v>
      </c>
      <c r="N26" s="57">
        <v>0</v>
      </c>
      <c r="O26" s="57">
        <v>0</v>
      </c>
      <c r="P26" s="57">
        <v>0</v>
      </c>
      <c r="Q26" s="57">
        <v>0</v>
      </c>
      <c r="R26" s="57">
        <v>0</v>
      </c>
      <c r="S26" s="57">
        <v>0</v>
      </c>
      <c r="T26" s="57">
        <v>0</v>
      </c>
      <c r="U26" s="57">
        <v>0</v>
      </c>
      <c r="V26" s="57">
        <v>0</v>
      </c>
      <c r="W26" s="57">
        <v>0</v>
      </c>
      <c r="X26" s="57">
        <v>0</v>
      </c>
      <c r="Y26" s="57">
        <v>0</v>
      </c>
      <c r="Z26" s="57">
        <v>0</v>
      </c>
      <c r="AA26" s="57">
        <v>0</v>
      </c>
      <c r="AB26" s="57">
        <v>0</v>
      </c>
    </row>
    <row r="27" spans="1:55" s="9" customFormat="1">
      <c r="A27" s="51" t="s">
        <v>24</v>
      </c>
      <c r="B27" s="66"/>
      <c r="C27" s="53"/>
      <c r="D27" s="60">
        <v>188.47</v>
      </c>
      <c r="E27" s="61">
        <v>100.48</v>
      </c>
      <c r="F27" s="62">
        <v>53.34</v>
      </c>
      <c r="G27" s="57">
        <v>0</v>
      </c>
      <c r="H27" s="57">
        <v>0</v>
      </c>
      <c r="I27" s="57">
        <v>0</v>
      </c>
      <c r="J27" s="57">
        <v>0</v>
      </c>
      <c r="K27" s="57">
        <v>0</v>
      </c>
      <c r="L27" s="57">
        <v>0</v>
      </c>
      <c r="M27" s="57">
        <v>0</v>
      </c>
      <c r="N27" s="57">
        <v>0</v>
      </c>
      <c r="O27" s="57">
        <v>0</v>
      </c>
      <c r="P27" s="57">
        <v>0</v>
      </c>
      <c r="Q27" s="57">
        <v>0</v>
      </c>
      <c r="R27" s="57">
        <v>0</v>
      </c>
      <c r="S27" s="57">
        <v>0</v>
      </c>
      <c r="T27" s="57">
        <v>0</v>
      </c>
      <c r="U27" s="57">
        <v>0</v>
      </c>
      <c r="V27" s="57">
        <v>0</v>
      </c>
      <c r="W27" s="57">
        <v>0</v>
      </c>
      <c r="X27" s="57">
        <v>0</v>
      </c>
      <c r="Y27" s="57">
        <v>0</v>
      </c>
      <c r="Z27" s="57">
        <v>0</v>
      </c>
      <c r="AA27" s="57">
        <v>0</v>
      </c>
      <c r="AB27" s="57">
        <v>0</v>
      </c>
    </row>
    <row r="28" spans="1:55" s="9" customFormat="1">
      <c r="A28" s="51" t="s">
        <v>25</v>
      </c>
      <c r="B28" s="66"/>
      <c r="C28" s="53"/>
      <c r="D28" s="60">
        <v>35.979999999999997</v>
      </c>
      <c r="E28" s="60">
        <v>35.979999999999997</v>
      </c>
      <c r="F28" s="60">
        <v>35.979999999999997</v>
      </c>
      <c r="G28" s="60">
        <v>35.979999999999997</v>
      </c>
      <c r="H28" s="60">
        <v>35.979999999999997</v>
      </c>
      <c r="I28" s="60">
        <v>35.979999999999997</v>
      </c>
      <c r="J28" s="60">
        <v>35.979999999999997</v>
      </c>
      <c r="K28" s="60">
        <v>35.979999999999997</v>
      </c>
      <c r="L28" s="60">
        <v>35.979999999999997</v>
      </c>
      <c r="M28" s="60">
        <v>35.979999999999997</v>
      </c>
      <c r="N28" s="60">
        <v>35.979999999999997</v>
      </c>
      <c r="O28" s="60">
        <v>35.979999999999997</v>
      </c>
      <c r="P28" s="60">
        <v>35.979999999999997</v>
      </c>
      <c r="Q28" s="60">
        <v>35.979999999999997</v>
      </c>
      <c r="R28" s="60">
        <v>35.979999999999997</v>
      </c>
      <c r="S28" s="60">
        <v>35.979999999999997</v>
      </c>
      <c r="T28" s="60">
        <v>35.979999999999997</v>
      </c>
      <c r="U28" s="60">
        <v>35.979999999999997</v>
      </c>
      <c r="V28" s="60">
        <v>35.979999999999997</v>
      </c>
      <c r="W28" s="60">
        <v>35.979999999999997</v>
      </c>
      <c r="X28" s="60">
        <v>35.979999999999997</v>
      </c>
      <c r="Y28" s="60">
        <v>35.979999999999997</v>
      </c>
      <c r="Z28" s="60">
        <v>35.979999999999997</v>
      </c>
      <c r="AA28" s="60">
        <v>35.979999999999997</v>
      </c>
      <c r="AB28" s="60">
        <v>35.979999999999997</v>
      </c>
    </row>
    <row r="29" spans="1:55" s="9" customFormat="1">
      <c r="A29" s="51" t="s">
        <v>26</v>
      </c>
      <c r="B29" s="58"/>
      <c r="C29" s="53"/>
      <c r="D29" s="60">
        <v>2</v>
      </c>
      <c r="E29" s="61">
        <v>2</v>
      </c>
      <c r="F29" s="62">
        <v>2</v>
      </c>
      <c r="G29" s="57">
        <v>2</v>
      </c>
      <c r="H29" s="57">
        <v>2</v>
      </c>
      <c r="I29" s="57">
        <v>2</v>
      </c>
      <c r="J29" s="57">
        <v>2</v>
      </c>
      <c r="K29" s="57">
        <v>2</v>
      </c>
      <c r="L29" s="57">
        <v>2</v>
      </c>
      <c r="M29" s="57">
        <v>2</v>
      </c>
      <c r="N29" s="57">
        <v>2</v>
      </c>
      <c r="O29" s="57">
        <v>2</v>
      </c>
      <c r="P29" s="57">
        <v>2</v>
      </c>
      <c r="Q29" s="57">
        <v>2</v>
      </c>
      <c r="R29" s="57">
        <v>2</v>
      </c>
      <c r="S29" s="57">
        <v>2</v>
      </c>
      <c r="T29" s="57">
        <v>2</v>
      </c>
      <c r="U29" s="57">
        <v>2</v>
      </c>
      <c r="V29" s="57">
        <v>2</v>
      </c>
      <c r="W29" s="57">
        <v>2</v>
      </c>
      <c r="X29" s="57">
        <v>2</v>
      </c>
      <c r="Y29" s="57">
        <v>2</v>
      </c>
      <c r="Z29" s="57">
        <v>2</v>
      </c>
      <c r="AA29" s="57">
        <v>2</v>
      </c>
      <c r="AB29" s="57">
        <v>2</v>
      </c>
    </row>
    <row r="30" spans="1:55" s="9" customFormat="1">
      <c r="A30" s="60" t="s">
        <v>27</v>
      </c>
      <c r="B30" s="66"/>
      <c r="C30" s="53"/>
      <c r="D30" s="67">
        <v>20</v>
      </c>
      <c r="E30" s="67">
        <v>20</v>
      </c>
      <c r="F30" s="67">
        <v>20</v>
      </c>
      <c r="G30" s="67">
        <v>20</v>
      </c>
      <c r="H30" s="67">
        <v>20</v>
      </c>
      <c r="I30" s="67">
        <v>20</v>
      </c>
      <c r="J30" s="67">
        <v>20</v>
      </c>
      <c r="K30" s="67">
        <v>20</v>
      </c>
      <c r="L30" s="67">
        <v>20</v>
      </c>
      <c r="M30" s="67">
        <v>20</v>
      </c>
      <c r="N30" s="67">
        <v>20</v>
      </c>
      <c r="O30" s="67">
        <v>20</v>
      </c>
      <c r="P30" s="67">
        <v>20</v>
      </c>
      <c r="Q30" s="67">
        <v>20</v>
      </c>
      <c r="R30" s="67">
        <v>20</v>
      </c>
      <c r="S30" s="67">
        <v>20</v>
      </c>
      <c r="T30" s="67">
        <v>20</v>
      </c>
      <c r="U30" s="67">
        <v>20</v>
      </c>
      <c r="V30" s="67">
        <v>20</v>
      </c>
      <c r="W30" s="67">
        <v>20</v>
      </c>
      <c r="X30" s="67">
        <v>20</v>
      </c>
      <c r="Y30" s="67">
        <v>20</v>
      </c>
      <c r="Z30" s="67">
        <v>20</v>
      </c>
      <c r="AA30" s="67">
        <v>20</v>
      </c>
      <c r="AB30" s="67">
        <v>20</v>
      </c>
    </row>
    <row r="31" spans="1:55" s="72" customFormat="1" ht="15.75" thickBot="1">
      <c r="A31" s="68" t="s">
        <v>28</v>
      </c>
      <c r="B31" s="69"/>
      <c r="C31" s="70"/>
      <c r="D31" s="71">
        <f>SUM(D19:D30)</f>
        <v>1781.45</v>
      </c>
      <c r="E31" s="71">
        <f t="shared" ref="E31:AB31" si="3">SUM(E19:E30)</f>
        <v>1758.46</v>
      </c>
      <c r="F31" s="71">
        <f t="shared" si="3"/>
        <v>2391.3200000000002</v>
      </c>
      <c r="G31" s="71">
        <f t="shared" si="3"/>
        <v>2312.98</v>
      </c>
      <c r="H31" s="71">
        <f t="shared" si="3"/>
        <v>2292.98</v>
      </c>
      <c r="I31" s="71">
        <f t="shared" si="3"/>
        <v>2262.98</v>
      </c>
      <c r="J31" s="71">
        <f t="shared" si="3"/>
        <v>2262.98</v>
      </c>
      <c r="K31" s="71">
        <f t="shared" si="3"/>
        <v>2262.98</v>
      </c>
      <c r="L31" s="71">
        <f t="shared" si="3"/>
        <v>2262.98</v>
      </c>
      <c r="M31" s="71">
        <f t="shared" si="3"/>
        <v>2262.98</v>
      </c>
      <c r="N31" s="71">
        <f t="shared" si="3"/>
        <v>2262.98</v>
      </c>
      <c r="O31" s="71">
        <f t="shared" si="3"/>
        <v>2262.98</v>
      </c>
      <c r="P31" s="71">
        <f t="shared" si="3"/>
        <v>2262.98</v>
      </c>
      <c r="Q31" s="71">
        <f t="shared" si="3"/>
        <v>2262.98</v>
      </c>
      <c r="R31" s="71">
        <f t="shared" si="3"/>
        <v>2262.98</v>
      </c>
      <c r="S31" s="71">
        <f t="shared" si="3"/>
        <v>2262.98</v>
      </c>
      <c r="T31" s="71">
        <f t="shared" si="3"/>
        <v>2262.98</v>
      </c>
      <c r="U31" s="71">
        <f t="shared" si="3"/>
        <v>2262.98</v>
      </c>
      <c r="V31" s="71">
        <f t="shared" si="3"/>
        <v>2262.98</v>
      </c>
      <c r="W31" s="71">
        <f t="shared" si="3"/>
        <v>2270.48</v>
      </c>
      <c r="X31" s="71">
        <f t="shared" si="3"/>
        <v>2270.48</v>
      </c>
      <c r="Y31" s="71">
        <f t="shared" si="3"/>
        <v>2270.48</v>
      </c>
      <c r="Z31" s="71">
        <f t="shared" si="3"/>
        <v>2270.48</v>
      </c>
      <c r="AA31" s="71">
        <f t="shared" si="3"/>
        <v>2270.48</v>
      </c>
      <c r="AB31" s="71">
        <f t="shared" si="3"/>
        <v>2270.48</v>
      </c>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row>
    <row r="32" spans="1:55" s="29" customFormat="1">
      <c r="A32" s="73" t="s">
        <v>29</v>
      </c>
      <c r="B32" s="74"/>
      <c r="C32" s="75">
        <v>50</v>
      </c>
      <c r="D32" s="76">
        <f t="shared" ref="D32:V32" si="4">$C32*D12</f>
        <v>0</v>
      </c>
      <c r="E32" s="76">
        <f t="shared" si="4"/>
        <v>0</v>
      </c>
      <c r="F32" s="76">
        <f t="shared" si="4"/>
        <v>150</v>
      </c>
      <c r="G32" s="76">
        <f t="shared" si="4"/>
        <v>400</v>
      </c>
      <c r="H32" s="76">
        <f t="shared" si="4"/>
        <v>525</v>
      </c>
      <c r="I32" s="76">
        <f t="shared" si="4"/>
        <v>612.5</v>
      </c>
      <c r="J32" s="76">
        <f t="shared" si="4"/>
        <v>675</v>
      </c>
      <c r="K32" s="76">
        <f t="shared" si="4"/>
        <v>700</v>
      </c>
      <c r="L32" s="76">
        <f t="shared" si="4"/>
        <v>750</v>
      </c>
      <c r="M32" s="76">
        <f t="shared" si="4"/>
        <v>750</v>
      </c>
      <c r="N32" s="76">
        <f t="shared" si="4"/>
        <v>750</v>
      </c>
      <c r="O32" s="76">
        <f t="shared" si="4"/>
        <v>750</v>
      </c>
      <c r="P32" s="76">
        <f t="shared" si="4"/>
        <v>737.5</v>
      </c>
      <c r="Q32" s="76">
        <f t="shared" si="4"/>
        <v>712.5</v>
      </c>
      <c r="R32" s="76">
        <f t="shared" si="4"/>
        <v>687.5</v>
      </c>
      <c r="S32" s="76">
        <f t="shared" si="4"/>
        <v>662.5</v>
      </c>
      <c r="T32" s="76">
        <f t="shared" si="4"/>
        <v>650</v>
      </c>
      <c r="U32" s="76">
        <f t="shared" si="4"/>
        <v>612.5</v>
      </c>
      <c r="V32" s="76">
        <f t="shared" si="4"/>
        <v>587.5</v>
      </c>
      <c r="W32" s="76">
        <f>($C32+5)*W12</f>
        <v>618.75</v>
      </c>
      <c r="X32" s="76">
        <f>($C32+2)*X12</f>
        <v>559</v>
      </c>
      <c r="Y32" s="76">
        <f>($C32+2)*Y12</f>
        <v>533</v>
      </c>
      <c r="Z32" s="76">
        <f>($C32+2)*Z12</f>
        <v>507</v>
      </c>
      <c r="AA32" s="76">
        <f>($C32+2)*AA12</f>
        <v>481</v>
      </c>
      <c r="AB32" s="76">
        <f>($C32+2)*AB12</f>
        <v>442</v>
      </c>
    </row>
    <row r="33" spans="1:55" s="78" customFormat="1" ht="15.75" thickBot="1">
      <c r="A33" s="34" t="s">
        <v>30</v>
      </c>
      <c r="B33" s="35"/>
      <c r="C33" s="36"/>
      <c r="D33" s="77">
        <f>D16+D17+D31+D32</f>
        <v>6318.81</v>
      </c>
      <c r="E33" s="77">
        <f t="shared" ref="E33:AB33" si="5">E16+E17+E31+E32</f>
        <v>2408.46</v>
      </c>
      <c r="F33" s="77">
        <f t="shared" si="5"/>
        <v>3191.32</v>
      </c>
      <c r="G33" s="77">
        <f t="shared" si="5"/>
        <v>3362.98</v>
      </c>
      <c r="H33" s="77">
        <f t="shared" si="5"/>
        <v>3467.98</v>
      </c>
      <c r="I33" s="77">
        <f t="shared" si="5"/>
        <v>3525.48</v>
      </c>
      <c r="J33" s="77">
        <f t="shared" si="5"/>
        <v>3587.98</v>
      </c>
      <c r="K33" s="77">
        <f t="shared" si="5"/>
        <v>3612.98</v>
      </c>
      <c r="L33" s="77">
        <f t="shared" si="5"/>
        <v>3662.98</v>
      </c>
      <c r="M33" s="77">
        <f t="shared" si="5"/>
        <v>3662.98</v>
      </c>
      <c r="N33" s="77">
        <f t="shared" si="5"/>
        <v>3662.98</v>
      </c>
      <c r="O33" s="77">
        <f t="shared" si="5"/>
        <v>3662.98</v>
      </c>
      <c r="P33" s="77">
        <f t="shared" si="5"/>
        <v>3650.48</v>
      </c>
      <c r="Q33" s="77">
        <f t="shared" si="5"/>
        <v>3625.48</v>
      </c>
      <c r="R33" s="77">
        <f t="shared" si="5"/>
        <v>3600.48</v>
      </c>
      <c r="S33" s="77">
        <f t="shared" si="5"/>
        <v>3575.48</v>
      </c>
      <c r="T33" s="77">
        <f t="shared" si="5"/>
        <v>3562.98</v>
      </c>
      <c r="U33" s="77">
        <f t="shared" si="5"/>
        <v>3525.48</v>
      </c>
      <c r="V33" s="77">
        <f t="shared" si="5"/>
        <v>3500.48</v>
      </c>
      <c r="W33" s="77">
        <f t="shared" si="5"/>
        <v>3539.23</v>
      </c>
      <c r="X33" s="77">
        <f t="shared" si="5"/>
        <v>3479.48</v>
      </c>
      <c r="Y33" s="77">
        <f t="shared" si="5"/>
        <v>3453.48</v>
      </c>
      <c r="Z33" s="77">
        <f t="shared" si="5"/>
        <v>3427.48</v>
      </c>
      <c r="AA33" s="77">
        <f t="shared" si="5"/>
        <v>3401.48</v>
      </c>
      <c r="AB33" s="77">
        <f t="shared" si="5"/>
        <v>3363.48</v>
      </c>
    </row>
    <row r="34" spans="1:55" s="78" customFormat="1" ht="15.75" thickBot="1">
      <c r="A34" s="79" t="s">
        <v>31</v>
      </c>
      <c r="B34" s="80"/>
      <c r="C34" s="81"/>
      <c r="D34" s="82">
        <f t="shared" ref="D34:AB34" si="6">D14-D33</f>
        <v>-6318.81</v>
      </c>
      <c r="E34" s="83">
        <f t="shared" si="6"/>
        <v>-2408.46</v>
      </c>
      <c r="F34" s="82">
        <f t="shared" si="6"/>
        <v>-1586.3200000000002</v>
      </c>
      <c r="G34" s="84">
        <f t="shared" si="6"/>
        <v>917.02</v>
      </c>
      <c r="H34" s="84">
        <f t="shared" si="6"/>
        <v>2149.52</v>
      </c>
      <c r="I34" s="84">
        <f t="shared" si="6"/>
        <v>3028.27</v>
      </c>
      <c r="J34" s="84">
        <f t="shared" si="6"/>
        <v>3634.52</v>
      </c>
      <c r="K34" s="84">
        <f t="shared" si="6"/>
        <v>3877.02</v>
      </c>
      <c r="L34" s="84">
        <f t="shared" si="6"/>
        <v>4362.0200000000004</v>
      </c>
      <c r="M34" s="84">
        <f t="shared" si="6"/>
        <v>4362.0200000000004</v>
      </c>
      <c r="N34" s="84">
        <f t="shared" si="6"/>
        <v>4362.0200000000004</v>
      </c>
      <c r="O34" s="84">
        <f t="shared" si="6"/>
        <v>4362.0200000000004</v>
      </c>
      <c r="P34" s="84">
        <f t="shared" si="6"/>
        <v>4240.7700000000004</v>
      </c>
      <c r="Q34" s="84">
        <f t="shared" si="6"/>
        <v>3998.27</v>
      </c>
      <c r="R34" s="84">
        <f t="shared" si="6"/>
        <v>3755.77</v>
      </c>
      <c r="S34" s="84">
        <f t="shared" si="6"/>
        <v>3513.27</v>
      </c>
      <c r="T34" s="84">
        <f t="shared" si="6"/>
        <v>3392.02</v>
      </c>
      <c r="U34" s="84">
        <f t="shared" si="6"/>
        <v>3028.27</v>
      </c>
      <c r="V34" s="84">
        <f t="shared" si="6"/>
        <v>2785.77</v>
      </c>
      <c r="W34" s="84">
        <f t="shared" si="6"/>
        <v>2479.52</v>
      </c>
      <c r="X34" s="84">
        <f t="shared" si="6"/>
        <v>2271.77</v>
      </c>
      <c r="Y34" s="84">
        <f t="shared" si="6"/>
        <v>2030.27</v>
      </c>
      <c r="Z34" s="84">
        <f t="shared" si="6"/>
        <v>1788.77</v>
      </c>
      <c r="AA34" s="84">
        <f t="shared" si="6"/>
        <v>1547.27</v>
      </c>
      <c r="AB34" s="84">
        <f t="shared" si="6"/>
        <v>1184.02</v>
      </c>
    </row>
    <row r="35" spans="1:55" s="7" customFormat="1">
      <c r="A35" s="85" t="s">
        <v>32</v>
      </c>
      <c r="B35" s="86"/>
      <c r="C35" s="87">
        <f>D3</f>
        <v>0.11</v>
      </c>
      <c r="E35" s="88">
        <f>ROUND(NPV(C35,D34:AB34),0)</f>
        <v>10026</v>
      </c>
      <c r="F35" s="89"/>
      <c r="G35" s="89"/>
      <c r="H35" s="90"/>
      <c r="I35" s="90"/>
      <c r="J35" s="89"/>
      <c r="K35" s="89"/>
      <c r="L35" s="89"/>
      <c r="M35" s="89"/>
      <c r="N35" s="90"/>
      <c r="O35" s="90"/>
      <c r="P35" s="90"/>
      <c r="Q35" s="90"/>
      <c r="R35" s="90"/>
      <c r="S35" s="90"/>
      <c r="T35" s="90"/>
      <c r="U35" s="90"/>
      <c r="V35" s="90"/>
      <c r="W35" s="90"/>
      <c r="X35" s="90"/>
      <c r="Y35" s="90"/>
      <c r="Z35" s="90"/>
      <c r="AA35" s="91"/>
      <c r="AB35" s="92"/>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row>
    <row r="36" spans="1:55" s="128" customFormat="1">
      <c r="A36" s="118" t="s">
        <v>33</v>
      </c>
      <c r="B36" s="119"/>
      <c r="C36" s="120"/>
      <c r="D36" s="121">
        <v>42231</v>
      </c>
      <c r="E36" s="122"/>
      <c r="F36" s="123"/>
      <c r="G36" s="124"/>
      <c r="H36" s="124"/>
      <c r="I36" s="124"/>
      <c r="J36" s="123"/>
      <c r="K36" s="124"/>
      <c r="L36" s="123"/>
      <c r="M36" s="124"/>
      <c r="N36" s="123" t="s">
        <v>34</v>
      </c>
      <c r="O36" s="124"/>
      <c r="P36" s="124"/>
      <c r="Q36" s="124"/>
      <c r="R36" s="124"/>
      <c r="S36" s="124"/>
      <c r="T36" s="124"/>
      <c r="U36" s="124"/>
      <c r="V36" s="124"/>
      <c r="W36" s="124"/>
      <c r="X36" s="124"/>
      <c r="Y36" s="124"/>
      <c r="Z36" s="124"/>
      <c r="AA36" s="125"/>
      <c r="AB36" s="126"/>
      <c r="AC36" s="127"/>
      <c r="AD36" s="127"/>
      <c r="AE36" s="127"/>
      <c r="AF36" s="127"/>
      <c r="AG36" s="127"/>
      <c r="AH36" s="127"/>
      <c r="AI36" s="127"/>
      <c r="AJ36" s="127"/>
      <c r="AK36" s="127"/>
      <c r="AL36" s="127"/>
      <c r="AM36" s="127"/>
      <c r="AN36" s="127"/>
      <c r="AO36" s="127"/>
      <c r="AP36" s="127"/>
      <c r="AQ36" s="127"/>
      <c r="AR36" s="127"/>
      <c r="AS36" s="127"/>
      <c r="AT36" s="127"/>
      <c r="AU36" s="127"/>
      <c r="AV36" s="127"/>
      <c r="AW36" s="127"/>
      <c r="AX36" s="127"/>
      <c r="AY36" s="127"/>
      <c r="AZ36" s="127"/>
      <c r="BA36" s="127"/>
      <c r="BB36" s="127"/>
      <c r="BC36" s="127"/>
    </row>
    <row r="37" spans="1:55" s="128" customFormat="1" ht="15.75" thickBot="1">
      <c r="A37" s="118" t="s">
        <v>35</v>
      </c>
      <c r="B37" s="119">
        <v>25</v>
      </c>
      <c r="C37" s="129">
        <v>0.05</v>
      </c>
      <c r="D37" s="130">
        <f>(1+C37)^-(B37+2)</f>
        <v>0.2678483190002377</v>
      </c>
      <c r="E37" s="131"/>
      <c r="F37" s="132"/>
      <c r="G37" s="133"/>
      <c r="H37" s="133"/>
      <c r="I37" s="133"/>
      <c r="J37" s="134"/>
      <c r="K37" s="135"/>
      <c r="L37" s="132"/>
      <c r="M37" s="133"/>
      <c r="N37" s="133"/>
      <c r="O37" s="133"/>
      <c r="P37" s="133"/>
      <c r="Q37" s="133"/>
      <c r="R37" s="133"/>
      <c r="S37" s="133"/>
      <c r="T37" s="133"/>
      <c r="U37" s="133"/>
      <c r="V37" s="133"/>
      <c r="W37" s="133"/>
      <c r="X37" s="133"/>
      <c r="Y37" s="133"/>
      <c r="Z37" s="133"/>
      <c r="AA37" s="125"/>
      <c r="AB37" s="126"/>
      <c r="AC37" s="127"/>
      <c r="AD37" s="127"/>
      <c r="AE37" s="127"/>
      <c r="AF37" s="127"/>
      <c r="AG37" s="127"/>
      <c r="AH37" s="127"/>
      <c r="AI37" s="127"/>
      <c r="AJ37" s="127"/>
      <c r="AK37" s="127"/>
      <c r="AL37" s="127"/>
      <c r="AM37" s="127"/>
      <c r="AN37" s="127"/>
      <c r="AO37" s="127"/>
      <c r="AP37" s="127"/>
      <c r="AQ37" s="127"/>
      <c r="AR37" s="127"/>
      <c r="AS37" s="127"/>
      <c r="AT37" s="127"/>
      <c r="AU37" s="127"/>
      <c r="AV37" s="127"/>
      <c r="AW37" s="127"/>
      <c r="AX37" s="127"/>
      <c r="AY37" s="127"/>
      <c r="AZ37" s="127"/>
      <c r="BA37" s="127"/>
      <c r="BB37" s="127"/>
      <c r="BC37" s="127"/>
    </row>
    <row r="38" spans="1:55" s="128" customFormat="1" ht="15.75" thickBot="1">
      <c r="A38" s="118" t="s">
        <v>36</v>
      </c>
      <c r="B38" s="119"/>
      <c r="C38" s="120"/>
      <c r="D38" s="136"/>
      <c r="E38" s="137">
        <f>ROUND(D37*D36,0)</f>
        <v>11312</v>
      </c>
      <c r="F38" s="133"/>
      <c r="G38" s="134"/>
      <c r="H38" s="133"/>
      <c r="I38" s="133"/>
      <c r="J38" s="133"/>
      <c r="K38" s="133"/>
      <c r="L38" s="133"/>
      <c r="M38" s="134"/>
      <c r="N38" s="133"/>
      <c r="O38" s="133"/>
      <c r="P38" s="133"/>
      <c r="Q38" s="133"/>
      <c r="R38" s="133"/>
      <c r="S38" s="133"/>
      <c r="T38" s="133"/>
      <c r="U38" s="133"/>
      <c r="V38" s="133"/>
      <c r="W38" s="133"/>
      <c r="X38" s="133"/>
      <c r="Y38" s="133"/>
      <c r="Z38" s="133"/>
      <c r="AA38" s="125"/>
      <c r="AB38" s="126"/>
      <c r="AC38" s="127"/>
      <c r="AD38" s="127"/>
      <c r="AE38" s="127"/>
      <c r="AF38" s="127"/>
      <c r="AG38" s="127"/>
      <c r="AH38" s="127"/>
      <c r="AI38" s="127"/>
      <c r="AJ38" s="127"/>
      <c r="AK38" s="127"/>
      <c r="AL38" s="127"/>
      <c r="AM38" s="127"/>
      <c r="AN38" s="127"/>
      <c r="AO38" s="127"/>
      <c r="AP38" s="127"/>
      <c r="AQ38" s="127"/>
      <c r="AR38" s="127"/>
      <c r="AS38" s="127"/>
      <c r="AT38" s="127"/>
      <c r="AU38" s="127"/>
      <c r="AV38" s="127"/>
      <c r="AW38" s="127"/>
      <c r="AX38" s="127"/>
      <c r="AY38" s="127"/>
      <c r="AZ38" s="127"/>
      <c r="BA38" s="127"/>
      <c r="BB38" s="127"/>
      <c r="BC38" s="127"/>
    </row>
    <row r="39" spans="1:55" s="128" customFormat="1" ht="15.75" thickBot="1">
      <c r="A39" s="138" t="s">
        <v>37</v>
      </c>
      <c r="B39" s="139"/>
      <c r="C39" s="140"/>
      <c r="D39" s="139"/>
      <c r="E39" s="141">
        <f>E35+E38</f>
        <v>21338</v>
      </c>
      <c r="F39" s="125"/>
      <c r="G39" s="142"/>
      <c r="H39" s="125"/>
      <c r="I39" s="125"/>
      <c r="J39" s="143"/>
      <c r="K39" s="125"/>
      <c r="L39" s="125"/>
      <c r="M39" s="142"/>
      <c r="N39" s="125"/>
      <c r="O39" s="125"/>
      <c r="P39" s="125"/>
      <c r="Q39" s="125"/>
      <c r="R39" s="125"/>
      <c r="S39" s="125"/>
      <c r="T39" s="125"/>
      <c r="U39" s="125"/>
      <c r="V39" s="125"/>
      <c r="W39" s="125"/>
      <c r="X39" s="125"/>
      <c r="Y39" s="125"/>
      <c r="Z39" s="125"/>
      <c r="AA39" s="125"/>
      <c r="AB39" s="126"/>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row>
    <row r="40" spans="1:55" s="7" customFormat="1" ht="18" thickBot="1">
      <c r="A40" s="94" t="s">
        <v>48</v>
      </c>
      <c r="B40" s="20"/>
      <c r="C40" s="95"/>
      <c r="D40" s="96" t="s">
        <v>38</v>
      </c>
      <c r="E40" s="97">
        <f>+E35</f>
        <v>10026</v>
      </c>
      <c r="F40" s="93"/>
      <c r="G40" s="98"/>
      <c r="H40" s="98"/>
      <c r="I40" s="98"/>
      <c r="J40" s="98"/>
      <c r="K40" s="98"/>
      <c r="L40" s="98"/>
      <c r="M40" s="98"/>
      <c r="N40" s="98"/>
      <c r="O40" s="98"/>
      <c r="P40" s="98"/>
      <c r="Q40" s="98"/>
      <c r="R40" s="98"/>
      <c r="S40" s="98"/>
      <c r="T40" s="98"/>
      <c r="U40" s="98"/>
      <c r="V40" s="98"/>
      <c r="W40" s="98"/>
      <c r="X40" s="98"/>
      <c r="Y40" s="98"/>
      <c r="Z40" s="98"/>
      <c r="AA40" s="98"/>
      <c r="AB40" s="93"/>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row>
    <row r="41" spans="1:55" s="7" customFormat="1" ht="18" thickBot="1">
      <c r="A41" s="9"/>
      <c r="B41" s="9"/>
      <c r="C41" s="99"/>
      <c r="D41" s="100" t="s">
        <v>39</v>
      </c>
      <c r="E41" s="101">
        <f>E40/D4</f>
        <v>3133.125</v>
      </c>
      <c r="F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row>
    <row r="42" spans="1:55" s="7" customFormat="1" ht="18" thickBot="1">
      <c r="A42" s="102" t="s">
        <v>49</v>
      </c>
      <c r="B42" s="103"/>
      <c r="C42" s="104"/>
      <c r="D42" s="96" t="s">
        <v>40</v>
      </c>
      <c r="E42" s="105">
        <f>E40/25</f>
        <v>401.04</v>
      </c>
      <c r="F42" s="106"/>
      <c r="G42" s="107"/>
      <c r="H42" s="107"/>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row>
    <row r="43" spans="1:55" s="7" customFormat="1" ht="18" thickBot="1">
      <c r="B43" s="9"/>
      <c r="C43" s="99"/>
      <c r="D43" s="100" t="s">
        <v>41</v>
      </c>
      <c r="E43" s="101">
        <f>E41/25</f>
        <v>125.325</v>
      </c>
      <c r="G43" s="108"/>
      <c r="H43" s="108"/>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row>
    <row r="44" spans="1:55" s="7" customFormat="1">
      <c r="C44" s="8"/>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row>
  </sheetData>
  <mergeCells count="8">
    <mergeCell ref="X8:AA8"/>
    <mergeCell ref="A1:C1"/>
    <mergeCell ref="A4:C4"/>
    <mergeCell ref="A5:C5"/>
    <mergeCell ref="D8:F8"/>
    <mergeCell ref="G8:J8"/>
    <mergeCell ref="K8:W8"/>
    <mergeCell ref="A3:C3"/>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dimension ref="A1:BC44"/>
  <sheetViews>
    <sheetView zoomScale="60" zoomScaleNormal="60" workbookViewId="0">
      <selection activeCell="K4" sqref="K4"/>
    </sheetView>
  </sheetViews>
  <sheetFormatPr defaultRowHeight="15"/>
  <cols>
    <col min="1" max="1" width="50.85546875" style="7" bestFit="1" customWidth="1"/>
    <col min="2" max="2" width="28.28515625" style="7" customWidth="1"/>
    <col min="3" max="16384" width="9.140625" style="7"/>
  </cols>
  <sheetData>
    <row r="1" spans="1:55" s="2" customFormat="1">
      <c r="A1" s="159" t="s">
        <v>43</v>
      </c>
      <c r="B1" s="160"/>
      <c r="C1" s="160"/>
      <c r="D1" s="1"/>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row>
    <row r="2" spans="1:55" s="2" customFormat="1">
      <c r="A2" s="4" t="s">
        <v>0</v>
      </c>
      <c r="B2" s="4"/>
      <c r="C2" s="4"/>
      <c r="D2" s="5"/>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row>
    <row r="3" spans="1:55" s="2" customFormat="1">
      <c r="A3" s="166" t="s">
        <v>50</v>
      </c>
      <c r="B3" s="167"/>
      <c r="C3" s="168"/>
      <c r="D3" s="144">
        <v>0.11</v>
      </c>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row>
    <row r="4" spans="1:55" s="2" customFormat="1">
      <c r="A4" s="161" t="s">
        <v>44</v>
      </c>
      <c r="B4" s="162"/>
      <c r="C4" s="162"/>
      <c r="D4" s="6">
        <v>3.2</v>
      </c>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row>
    <row r="5" spans="1:55" s="2" customFormat="1">
      <c r="A5" s="161" t="s">
        <v>1</v>
      </c>
      <c r="B5" s="162"/>
      <c r="C5" s="162"/>
      <c r="D5" s="6">
        <v>25</v>
      </c>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row>
    <row r="6" spans="1:55">
      <c r="C6" s="8"/>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row>
    <row r="7" spans="1:55" ht="30" customHeight="1" thickBot="1">
      <c r="A7" s="155" t="s">
        <v>58</v>
      </c>
      <c r="C7" s="8"/>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row>
    <row r="8" spans="1:55" s="9" customFormat="1" ht="15.75" thickBot="1">
      <c r="A8" s="145"/>
      <c r="B8" s="145"/>
      <c r="C8" s="146"/>
      <c r="D8" s="163" t="s">
        <v>2</v>
      </c>
      <c r="E8" s="164"/>
      <c r="F8" s="165"/>
      <c r="G8" s="156" t="s">
        <v>3</v>
      </c>
      <c r="H8" s="157"/>
      <c r="I8" s="157"/>
      <c r="J8" s="158"/>
      <c r="K8" s="156" t="s">
        <v>4</v>
      </c>
      <c r="L8" s="157"/>
      <c r="M8" s="157"/>
      <c r="N8" s="157"/>
      <c r="O8" s="157"/>
      <c r="P8" s="157"/>
      <c r="Q8" s="157"/>
      <c r="R8" s="157"/>
      <c r="S8" s="157"/>
      <c r="T8" s="157"/>
      <c r="U8" s="157"/>
      <c r="V8" s="157"/>
      <c r="W8" s="158"/>
      <c r="X8" s="156" t="s">
        <v>5</v>
      </c>
      <c r="Y8" s="157"/>
      <c r="Z8" s="157"/>
      <c r="AA8" s="158"/>
    </row>
    <row r="9" spans="1:55" s="9" customFormat="1" ht="15.75" thickBot="1">
      <c r="A9" s="10" t="s">
        <v>6</v>
      </c>
      <c r="B9" s="11"/>
      <c r="C9" s="12"/>
      <c r="D9" s="12">
        <v>0</v>
      </c>
      <c r="E9" s="12">
        <v>1</v>
      </c>
      <c r="F9" s="12">
        <v>2</v>
      </c>
      <c r="G9" s="12">
        <v>3</v>
      </c>
      <c r="H9" s="12">
        <v>4</v>
      </c>
      <c r="I9" s="12">
        <v>5</v>
      </c>
      <c r="J9" s="12">
        <v>6</v>
      </c>
      <c r="K9" s="12">
        <v>7</v>
      </c>
      <c r="L9" s="12">
        <v>8</v>
      </c>
      <c r="M9" s="12">
        <v>9</v>
      </c>
      <c r="N9" s="12">
        <v>10</v>
      </c>
      <c r="O9" s="12">
        <v>11</v>
      </c>
      <c r="P9" s="12">
        <v>12</v>
      </c>
      <c r="Q9" s="12">
        <v>13</v>
      </c>
      <c r="R9" s="12">
        <v>14</v>
      </c>
      <c r="S9" s="12">
        <v>15</v>
      </c>
      <c r="T9" s="12">
        <v>16</v>
      </c>
      <c r="U9" s="12">
        <v>17</v>
      </c>
      <c r="V9" s="12">
        <v>18</v>
      </c>
      <c r="W9" s="12">
        <v>19</v>
      </c>
      <c r="X9" s="12">
        <v>20</v>
      </c>
      <c r="Y9" s="12">
        <v>21</v>
      </c>
      <c r="Z9" s="12">
        <v>22</v>
      </c>
      <c r="AA9" s="12">
        <v>23</v>
      </c>
      <c r="AB9" s="12">
        <v>24</v>
      </c>
    </row>
    <row r="10" spans="1:55" s="9" customFormat="1" ht="15.75" thickBot="1">
      <c r="A10" s="109"/>
      <c r="B10" s="14">
        <f>SUM(F11:I11)/SUM(F12:I12)</f>
        <v>0</v>
      </c>
      <c r="C10" s="15"/>
      <c r="D10" s="16">
        <v>2011</v>
      </c>
      <c r="E10" s="16">
        <f>D10+1</f>
        <v>2012</v>
      </c>
      <c r="F10" s="16">
        <f t="shared" ref="F10:AB10" si="0">E10+1</f>
        <v>2013</v>
      </c>
      <c r="G10" s="16">
        <f t="shared" si="0"/>
        <v>2014</v>
      </c>
      <c r="H10" s="16">
        <f t="shared" si="0"/>
        <v>2015</v>
      </c>
      <c r="I10" s="16">
        <f t="shared" si="0"/>
        <v>2016</v>
      </c>
      <c r="J10" s="16">
        <f t="shared" si="0"/>
        <v>2017</v>
      </c>
      <c r="K10" s="16">
        <f t="shared" si="0"/>
        <v>2018</v>
      </c>
      <c r="L10" s="16">
        <f t="shared" si="0"/>
        <v>2019</v>
      </c>
      <c r="M10" s="16">
        <f t="shared" si="0"/>
        <v>2020</v>
      </c>
      <c r="N10" s="16">
        <f t="shared" si="0"/>
        <v>2021</v>
      </c>
      <c r="O10" s="16">
        <f t="shared" si="0"/>
        <v>2022</v>
      </c>
      <c r="P10" s="16">
        <f t="shared" si="0"/>
        <v>2023</v>
      </c>
      <c r="Q10" s="16">
        <f t="shared" si="0"/>
        <v>2024</v>
      </c>
      <c r="R10" s="16">
        <f t="shared" si="0"/>
        <v>2025</v>
      </c>
      <c r="S10" s="16">
        <f t="shared" si="0"/>
        <v>2026</v>
      </c>
      <c r="T10" s="16">
        <f t="shared" si="0"/>
        <v>2027</v>
      </c>
      <c r="U10" s="16">
        <f t="shared" si="0"/>
        <v>2028</v>
      </c>
      <c r="V10" s="16">
        <f t="shared" si="0"/>
        <v>2029</v>
      </c>
      <c r="W10" s="16">
        <f t="shared" si="0"/>
        <v>2030</v>
      </c>
      <c r="X10" s="16">
        <f t="shared" si="0"/>
        <v>2031</v>
      </c>
      <c r="Y10" s="16">
        <f t="shared" si="0"/>
        <v>2032</v>
      </c>
      <c r="Z10" s="16">
        <f t="shared" si="0"/>
        <v>2033</v>
      </c>
      <c r="AA10" s="16">
        <f t="shared" si="0"/>
        <v>2034</v>
      </c>
      <c r="AB10" s="16">
        <f t="shared" si="0"/>
        <v>2035</v>
      </c>
    </row>
    <row r="11" spans="1:55" s="9" customFormat="1" ht="15.75" thickBot="1">
      <c r="A11" s="17" t="s">
        <v>8</v>
      </c>
      <c r="B11" s="18"/>
      <c r="C11" s="19"/>
      <c r="D11" s="20"/>
      <c r="E11" s="20"/>
      <c r="F11" s="21"/>
      <c r="G11" s="21"/>
      <c r="H11" s="21"/>
      <c r="I11" s="21"/>
      <c r="J11" s="21"/>
      <c r="K11" s="21"/>
      <c r="L11" s="21"/>
      <c r="M11" s="21"/>
      <c r="N11" s="21"/>
      <c r="O11" s="21"/>
      <c r="P11" s="21"/>
      <c r="Q11" s="21"/>
      <c r="R11" s="19"/>
      <c r="S11" s="19"/>
      <c r="T11" s="19"/>
      <c r="U11" s="19"/>
      <c r="V11" s="19"/>
      <c r="W11" s="19"/>
      <c r="X11" s="19"/>
      <c r="Y11" s="19"/>
      <c r="Z11" s="19"/>
      <c r="AA11" s="19"/>
      <c r="AB11" s="19"/>
    </row>
    <row r="12" spans="1:55" s="29" customFormat="1">
      <c r="A12" s="22" t="s">
        <v>9</v>
      </c>
      <c r="B12" s="23" t="s">
        <v>46</v>
      </c>
      <c r="C12" s="23"/>
      <c r="D12" s="111">
        <v>0</v>
      </c>
      <c r="E12" s="113">
        <v>0</v>
      </c>
      <c r="F12" s="114">
        <v>1.5</v>
      </c>
      <c r="G12" s="115">
        <v>4</v>
      </c>
      <c r="H12" s="115">
        <v>5.25</v>
      </c>
      <c r="I12" s="115">
        <v>6.125</v>
      </c>
      <c r="J12" s="115">
        <v>6.75</v>
      </c>
      <c r="K12" s="115">
        <v>7</v>
      </c>
      <c r="L12" s="115">
        <v>7.5</v>
      </c>
      <c r="M12" s="115">
        <v>7.5</v>
      </c>
      <c r="N12" s="115">
        <v>7.5</v>
      </c>
      <c r="O12" s="115">
        <v>7.5</v>
      </c>
      <c r="P12" s="115">
        <v>7.375</v>
      </c>
      <c r="Q12" s="115">
        <v>7.125</v>
      </c>
      <c r="R12" s="115">
        <v>6.875</v>
      </c>
      <c r="S12" s="115">
        <v>6.625</v>
      </c>
      <c r="T12" s="115">
        <v>6.5</v>
      </c>
      <c r="U12" s="115">
        <v>6.125</v>
      </c>
      <c r="V12" s="115">
        <v>5.875</v>
      </c>
      <c r="W12" s="115">
        <v>5.625</v>
      </c>
      <c r="X12" s="115">
        <v>5.375</v>
      </c>
      <c r="Y12" s="115">
        <v>5.125</v>
      </c>
      <c r="Z12" s="115">
        <v>4.875</v>
      </c>
      <c r="AA12" s="115">
        <v>4.625</v>
      </c>
      <c r="AB12" s="115">
        <v>4.25</v>
      </c>
    </row>
    <row r="13" spans="1:55" s="29" customFormat="1">
      <c r="A13" s="30" t="s">
        <v>42</v>
      </c>
      <c r="B13" s="31"/>
      <c r="C13" s="31">
        <v>535</v>
      </c>
      <c r="D13" s="32">
        <v>0</v>
      </c>
      <c r="E13" s="32">
        <v>0</v>
      </c>
      <c r="F13" s="33">
        <f>$C13</f>
        <v>535</v>
      </c>
      <c r="G13" s="33">
        <f t="shared" ref="G13:AB13" si="1">$C13</f>
        <v>535</v>
      </c>
      <c r="H13" s="33">
        <f t="shared" si="1"/>
        <v>535</v>
      </c>
      <c r="I13" s="33">
        <f t="shared" si="1"/>
        <v>535</v>
      </c>
      <c r="J13" s="33">
        <f t="shared" si="1"/>
        <v>535</v>
      </c>
      <c r="K13" s="33">
        <f t="shared" si="1"/>
        <v>535</v>
      </c>
      <c r="L13" s="33">
        <f t="shared" si="1"/>
        <v>535</v>
      </c>
      <c r="M13" s="33">
        <f t="shared" si="1"/>
        <v>535</v>
      </c>
      <c r="N13" s="33">
        <f t="shared" si="1"/>
        <v>535</v>
      </c>
      <c r="O13" s="33">
        <f t="shared" si="1"/>
        <v>535</v>
      </c>
      <c r="P13" s="33">
        <f t="shared" si="1"/>
        <v>535</v>
      </c>
      <c r="Q13" s="33">
        <f t="shared" si="1"/>
        <v>535</v>
      </c>
      <c r="R13" s="33">
        <f t="shared" si="1"/>
        <v>535</v>
      </c>
      <c r="S13" s="33">
        <f t="shared" si="1"/>
        <v>535</v>
      </c>
      <c r="T13" s="33">
        <f t="shared" si="1"/>
        <v>535</v>
      </c>
      <c r="U13" s="33">
        <f t="shared" si="1"/>
        <v>535</v>
      </c>
      <c r="V13" s="33">
        <f t="shared" si="1"/>
        <v>535</v>
      </c>
      <c r="W13" s="33">
        <f t="shared" si="1"/>
        <v>535</v>
      </c>
      <c r="X13" s="33">
        <f t="shared" si="1"/>
        <v>535</v>
      </c>
      <c r="Y13" s="33">
        <f t="shared" si="1"/>
        <v>535</v>
      </c>
      <c r="Z13" s="33">
        <f t="shared" si="1"/>
        <v>535</v>
      </c>
      <c r="AA13" s="33">
        <f t="shared" si="1"/>
        <v>535</v>
      </c>
      <c r="AB13" s="33">
        <f t="shared" si="1"/>
        <v>535</v>
      </c>
    </row>
    <row r="14" spans="1:55" s="29" customFormat="1" ht="15.75" thickBot="1">
      <c r="A14" s="34" t="s">
        <v>11</v>
      </c>
      <c r="B14" s="35"/>
      <c r="C14" s="36"/>
      <c r="D14" s="37">
        <f>D13*D12</f>
        <v>0</v>
      </c>
      <c r="E14" s="37">
        <f t="shared" ref="E14:AB14" si="2">E13*E12</f>
        <v>0</v>
      </c>
      <c r="F14" s="37">
        <f t="shared" si="2"/>
        <v>802.5</v>
      </c>
      <c r="G14" s="37">
        <f t="shared" si="2"/>
        <v>2140</v>
      </c>
      <c r="H14" s="37">
        <f t="shared" si="2"/>
        <v>2808.75</v>
      </c>
      <c r="I14" s="37">
        <f t="shared" si="2"/>
        <v>3276.875</v>
      </c>
      <c r="J14" s="37">
        <f t="shared" si="2"/>
        <v>3611.25</v>
      </c>
      <c r="K14" s="37">
        <f t="shared" si="2"/>
        <v>3745</v>
      </c>
      <c r="L14" s="37">
        <f t="shared" si="2"/>
        <v>4012.5</v>
      </c>
      <c r="M14" s="37">
        <f t="shared" si="2"/>
        <v>4012.5</v>
      </c>
      <c r="N14" s="37">
        <f t="shared" si="2"/>
        <v>4012.5</v>
      </c>
      <c r="O14" s="37">
        <f t="shared" si="2"/>
        <v>4012.5</v>
      </c>
      <c r="P14" s="37">
        <f t="shared" si="2"/>
        <v>3945.625</v>
      </c>
      <c r="Q14" s="37">
        <f t="shared" si="2"/>
        <v>3811.875</v>
      </c>
      <c r="R14" s="37">
        <f t="shared" si="2"/>
        <v>3678.125</v>
      </c>
      <c r="S14" s="37">
        <f t="shared" si="2"/>
        <v>3544.375</v>
      </c>
      <c r="T14" s="37">
        <f t="shared" si="2"/>
        <v>3477.5</v>
      </c>
      <c r="U14" s="37">
        <f t="shared" si="2"/>
        <v>3276.875</v>
      </c>
      <c r="V14" s="37">
        <f t="shared" si="2"/>
        <v>3143.125</v>
      </c>
      <c r="W14" s="37">
        <f t="shared" si="2"/>
        <v>3009.375</v>
      </c>
      <c r="X14" s="37">
        <f t="shared" si="2"/>
        <v>2875.625</v>
      </c>
      <c r="Y14" s="37">
        <f t="shared" si="2"/>
        <v>2741.875</v>
      </c>
      <c r="Z14" s="37">
        <f t="shared" si="2"/>
        <v>2608.125</v>
      </c>
      <c r="AA14" s="37">
        <f t="shared" si="2"/>
        <v>2474.375</v>
      </c>
      <c r="AB14" s="37">
        <f t="shared" si="2"/>
        <v>2273.75</v>
      </c>
    </row>
    <row r="15" spans="1:55" s="9" customFormat="1" ht="15.75" thickBot="1">
      <c r="A15" s="17" t="s">
        <v>12</v>
      </c>
      <c r="B15" s="18"/>
      <c r="C15" s="19"/>
      <c r="D15" s="20"/>
      <c r="E15" s="38"/>
      <c r="F15" s="39"/>
      <c r="G15" s="19"/>
      <c r="H15" s="19"/>
      <c r="I15" s="19"/>
      <c r="J15" s="19"/>
      <c r="K15" s="19"/>
      <c r="L15" s="19"/>
      <c r="M15" s="19"/>
      <c r="N15" s="19"/>
      <c r="O15" s="19"/>
      <c r="P15" s="19"/>
      <c r="Q15" s="19"/>
      <c r="R15" s="19"/>
      <c r="S15" s="19"/>
      <c r="T15" s="19"/>
      <c r="U15" s="19"/>
      <c r="V15" s="19"/>
      <c r="W15" s="19"/>
      <c r="X15" s="19"/>
      <c r="Y15" s="19"/>
      <c r="Z15" s="19"/>
      <c r="AA15" s="19"/>
      <c r="AB15" s="19"/>
    </row>
    <row r="16" spans="1:55" s="29" customFormat="1" ht="15.75" thickBot="1">
      <c r="A16" s="30" t="s">
        <v>13</v>
      </c>
      <c r="B16" s="40"/>
      <c r="C16" s="41"/>
      <c r="D16" s="112">
        <v>3887.36</v>
      </c>
      <c r="E16" s="42">
        <v>0</v>
      </c>
      <c r="F16" s="42">
        <v>0</v>
      </c>
      <c r="G16" s="42">
        <v>0</v>
      </c>
      <c r="H16" s="42">
        <v>0</v>
      </c>
      <c r="I16" s="42">
        <v>0</v>
      </c>
      <c r="J16" s="42">
        <v>0</v>
      </c>
      <c r="K16" s="42">
        <v>0</v>
      </c>
      <c r="L16" s="42">
        <v>0</v>
      </c>
      <c r="M16" s="42">
        <v>0</v>
      </c>
      <c r="N16" s="42">
        <v>0</v>
      </c>
      <c r="O16" s="42">
        <v>0</v>
      </c>
      <c r="P16" s="42">
        <v>0</v>
      </c>
      <c r="Q16" s="42">
        <v>0</v>
      </c>
      <c r="R16" s="42">
        <v>0</v>
      </c>
      <c r="S16" s="42">
        <v>0</v>
      </c>
      <c r="T16" s="42">
        <v>0</v>
      </c>
      <c r="U16" s="42">
        <v>0</v>
      </c>
      <c r="V16" s="42">
        <v>0</v>
      </c>
      <c r="W16" s="42">
        <v>0</v>
      </c>
      <c r="X16" s="42">
        <v>0</v>
      </c>
      <c r="Y16" s="42">
        <v>0</v>
      </c>
      <c r="Z16" s="42">
        <v>0</v>
      </c>
      <c r="AA16" s="42">
        <v>0</v>
      </c>
      <c r="AB16" s="42">
        <v>1</v>
      </c>
    </row>
    <row r="17" spans="1:55" s="29" customFormat="1" ht="15.75" thickBot="1">
      <c r="A17" s="43" t="s">
        <v>14</v>
      </c>
      <c r="B17" s="44"/>
      <c r="C17" s="45"/>
      <c r="D17" s="46">
        <f>650</f>
        <v>650</v>
      </c>
      <c r="E17" s="46">
        <f>650</f>
        <v>650</v>
      </c>
      <c r="F17" s="46">
        <f>650</f>
        <v>650</v>
      </c>
      <c r="G17" s="46">
        <f>650</f>
        <v>650</v>
      </c>
      <c r="H17" s="46">
        <f>650</f>
        <v>650</v>
      </c>
      <c r="I17" s="46">
        <f>650</f>
        <v>650</v>
      </c>
      <c r="J17" s="46">
        <f>650</f>
        <v>650</v>
      </c>
      <c r="K17" s="46">
        <f>650</f>
        <v>650</v>
      </c>
      <c r="L17" s="46">
        <f>650</f>
        <v>650</v>
      </c>
      <c r="M17" s="46">
        <f>650</f>
        <v>650</v>
      </c>
      <c r="N17" s="46">
        <f>650</f>
        <v>650</v>
      </c>
      <c r="O17" s="46">
        <f>650</f>
        <v>650</v>
      </c>
      <c r="P17" s="46">
        <f>650</f>
        <v>650</v>
      </c>
      <c r="Q17" s="46">
        <f>650</f>
        <v>650</v>
      </c>
      <c r="R17" s="46">
        <f>650</f>
        <v>650</v>
      </c>
      <c r="S17" s="46">
        <f>650</f>
        <v>650</v>
      </c>
      <c r="T17" s="46">
        <f>650</f>
        <v>650</v>
      </c>
      <c r="U17" s="46">
        <f>650</f>
        <v>650</v>
      </c>
      <c r="V17" s="46">
        <f>650</f>
        <v>650</v>
      </c>
      <c r="W17" s="46">
        <f>650</f>
        <v>650</v>
      </c>
      <c r="X17" s="46">
        <f>650</f>
        <v>650</v>
      </c>
      <c r="Y17" s="46">
        <f>650</f>
        <v>650</v>
      </c>
      <c r="Z17" s="46">
        <f>650</f>
        <v>650</v>
      </c>
      <c r="AA17" s="46">
        <f>650</f>
        <v>650</v>
      </c>
      <c r="AB17" s="46">
        <f>650</f>
        <v>650</v>
      </c>
    </row>
    <row r="18" spans="1:55" s="29" customFormat="1">
      <c r="A18" s="22" t="s">
        <v>15</v>
      </c>
      <c r="B18" s="47"/>
      <c r="C18" s="48"/>
      <c r="D18" s="49"/>
      <c r="E18" s="50"/>
      <c r="F18" s="49"/>
      <c r="G18" s="49"/>
      <c r="H18" s="49"/>
      <c r="I18" s="49"/>
      <c r="J18" s="49"/>
      <c r="K18" s="49"/>
      <c r="L18" s="49"/>
      <c r="M18" s="49"/>
      <c r="N18" s="49"/>
      <c r="O18" s="49"/>
      <c r="P18" s="49"/>
      <c r="Q18" s="49"/>
      <c r="R18" s="49"/>
      <c r="S18" s="49"/>
      <c r="T18" s="49"/>
      <c r="U18" s="49"/>
      <c r="V18" s="49"/>
      <c r="W18" s="49"/>
      <c r="X18" s="49"/>
      <c r="Y18" s="49"/>
      <c r="Z18" s="49"/>
      <c r="AA18" s="49"/>
      <c r="AB18" s="49"/>
    </row>
    <row r="19" spans="1:55" s="9" customFormat="1">
      <c r="A19" s="51" t="s">
        <v>16</v>
      </c>
      <c r="B19" s="52"/>
      <c r="C19" s="53"/>
      <c r="D19" s="54">
        <v>450</v>
      </c>
      <c r="E19" s="55">
        <v>250</v>
      </c>
      <c r="F19" s="56">
        <v>200</v>
      </c>
      <c r="G19" s="57">
        <v>200</v>
      </c>
      <c r="H19" s="57">
        <v>180</v>
      </c>
      <c r="I19" s="57">
        <v>150</v>
      </c>
      <c r="J19" s="57">
        <v>150</v>
      </c>
      <c r="K19" s="57">
        <v>150</v>
      </c>
      <c r="L19" s="57">
        <v>150</v>
      </c>
      <c r="M19" s="57">
        <v>150</v>
      </c>
      <c r="N19" s="57">
        <v>150</v>
      </c>
      <c r="O19" s="57">
        <v>150</v>
      </c>
      <c r="P19" s="57">
        <v>150</v>
      </c>
      <c r="Q19" s="57">
        <v>150</v>
      </c>
      <c r="R19" s="57">
        <v>150</v>
      </c>
      <c r="S19" s="57">
        <v>150</v>
      </c>
      <c r="T19" s="57">
        <v>150</v>
      </c>
      <c r="U19" s="57">
        <v>150</v>
      </c>
      <c r="V19" s="57">
        <v>150</v>
      </c>
      <c r="W19" s="57">
        <v>150</v>
      </c>
      <c r="X19" s="57">
        <v>150</v>
      </c>
      <c r="Y19" s="57">
        <v>150</v>
      </c>
      <c r="Z19" s="57">
        <v>150</v>
      </c>
      <c r="AA19" s="57">
        <v>150</v>
      </c>
      <c r="AB19" s="57">
        <v>150</v>
      </c>
    </row>
    <row r="20" spans="1:55" s="9" customFormat="1">
      <c r="A20" s="51" t="s">
        <v>17</v>
      </c>
      <c r="B20" s="58"/>
      <c r="C20" s="59"/>
      <c r="D20" s="60">
        <v>500</v>
      </c>
      <c r="E20" s="61">
        <v>1000</v>
      </c>
      <c r="F20" s="62">
        <v>1800</v>
      </c>
      <c r="G20" s="63">
        <v>1800</v>
      </c>
      <c r="H20" s="63">
        <v>1800</v>
      </c>
      <c r="I20" s="63">
        <v>1800</v>
      </c>
      <c r="J20" s="63">
        <v>1800</v>
      </c>
      <c r="K20" s="63">
        <v>1800</v>
      </c>
      <c r="L20" s="63">
        <v>1800</v>
      </c>
      <c r="M20" s="63">
        <v>1800</v>
      </c>
      <c r="N20" s="63">
        <v>1800</v>
      </c>
      <c r="O20" s="63">
        <v>1800</v>
      </c>
      <c r="P20" s="63">
        <v>1800</v>
      </c>
      <c r="Q20" s="63">
        <v>1800</v>
      </c>
      <c r="R20" s="63">
        <v>1800</v>
      </c>
      <c r="S20" s="63">
        <v>1800</v>
      </c>
      <c r="T20" s="63">
        <v>1800</v>
      </c>
      <c r="U20" s="63">
        <v>1800</v>
      </c>
      <c r="V20" s="63">
        <v>1800</v>
      </c>
      <c r="W20" s="63">
        <v>1800</v>
      </c>
      <c r="X20" s="63">
        <v>1800</v>
      </c>
      <c r="Y20" s="63">
        <v>1800</v>
      </c>
      <c r="Z20" s="63">
        <v>1800</v>
      </c>
      <c r="AA20" s="63">
        <v>1800</v>
      </c>
      <c r="AB20" s="63">
        <v>1800</v>
      </c>
    </row>
    <row r="21" spans="1:55" s="9" customFormat="1">
      <c r="A21" s="64" t="s">
        <v>18</v>
      </c>
      <c r="B21" s="65"/>
      <c r="C21" s="53"/>
      <c r="D21" s="60">
        <v>15</v>
      </c>
      <c r="E21" s="61">
        <v>15</v>
      </c>
      <c r="F21" s="62">
        <v>30</v>
      </c>
      <c r="G21" s="57">
        <v>30</v>
      </c>
      <c r="H21" s="57">
        <v>30</v>
      </c>
      <c r="I21" s="57">
        <v>30</v>
      </c>
      <c r="J21" s="57">
        <v>30</v>
      </c>
      <c r="K21" s="57">
        <v>30</v>
      </c>
      <c r="L21" s="57">
        <v>30</v>
      </c>
      <c r="M21" s="57">
        <v>30</v>
      </c>
      <c r="N21" s="57">
        <v>30</v>
      </c>
      <c r="O21" s="57">
        <v>30</v>
      </c>
      <c r="P21" s="57">
        <v>30</v>
      </c>
      <c r="Q21" s="57">
        <v>30</v>
      </c>
      <c r="R21" s="57">
        <v>30</v>
      </c>
      <c r="S21" s="57">
        <v>30</v>
      </c>
      <c r="T21" s="57">
        <v>30</v>
      </c>
      <c r="U21" s="57">
        <v>30</v>
      </c>
      <c r="V21" s="57">
        <v>30</v>
      </c>
      <c r="W21" s="57">
        <v>37.5</v>
      </c>
      <c r="X21" s="57">
        <v>37.5</v>
      </c>
      <c r="Y21" s="57">
        <v>37.5</v>
      </c>
      <c r="Z21" s="57">
        <v>37.5</v>
      </c>
      <c r="AA21" s="57">
        <v>37.5</v>
      </c>
      <c r="AB21" s="57">
        <v>37.5</v>
      </c>
    </row>
    <row r="22" spans="1:55" s="9" customFormat="1">
      <c r="A22" s="60" t="s">
        <v>19</v>
      </c>
      <c r="B22" s="66"/>
      <c r="C22" s="53"/>
      <c r="D22" s="60">
        <v>30</v>
      </c>
      <c r="E22" s="61">
        <v>15</v>
      </c>
      <c r="F22" s="62">
        <v>5</v>
      </c>
      <c r="G22" s="57">
        <v>5</v>
      </c>
      <c r="H22" s="57">
        <v>5</v>
      </c>
      <c r="I22" s="57">
        <v>5</v>
      </c>
      <c r="J22" s="57">
        <v>5</v>
      </c>
      <c r="K22" s="57">
        <v>5</v>
      </c>
      <c r="L22" s="57">
        <v>5</v>
      </c>
      <c r="M22" s="57">
        <v>5</v>
      </c>
      <c r="N22" s="57">
        <v>5</v>
      </c>
      <c r="O22" s="57">
        <v>5</v>
      </c>
      <c r="P22" s="57">
        <v>5</v>
      </c>
      <c r="Q22" s="57">
        <v>5</v>
      </c>
      <c r="R22" s="57">
        <v>5</v>
      </c>
      <c r="S22" s="57">
        <v>5</v>
      </c>
      <c r="T22" s="57">
        <v>5</v>
      </c>
      <c r="U22" s="57">
        <v>5</v>
      </c>
      <c r="V22" s="57">
        <v>5</v>
      </c>
      <c r="W22" s="57">
        <v>5</v>
      </c>
      <c r="X22" s="57">
        <v>5</v>
      </c>
      <c r="Y22" s="57">
        <v>5</v>
      </c>
      <c r="Z22" s="57">
        <v>5</v>
      </c>
      <c r="AA22" s="57">
        <v>5</v>
      </c>
      <c r="AB22" s="57">
        <v>5</v>
      </c>
    </row>
    <row r="23" spans="1:55" s="9" customFormat="1">
      <c r="A23" s="51" t="s">
        <v>20</v>
      </c>
      <c r="B23" s="66"/>
      <c r="C23" s="53"/>
      <c r="D23" s="116">
        <v>262.5</v>
      </c>
      <c r="E23" s="117">
        <v>87.5</v>
      </c>
      <c r="F23" s="62">
        <v>10</v>
      </c>
      <c r="G23" s="57">
        <v>10</v>
      </c>
      <c r="H23" s="57">
        <v>10</v>
      </c>
      <c r="I23" s="57">
        <v>10</v>
      </c>
      <c r="J23" s="57">
        <v>10</v>
      </c>
      <c r="K23" s="57">
        <v>10</v>
      </c>
      <c r="L23" s="57">
        <v>10</v>
      </c>
      <c r="M23" s="57">
        <v>10</v>
      </c>
      <c r="N23" s="57">
        <v>10</v>
      </c>
      <c r="O23" s="57">
        <v>10</v>
      </c>
      <c r="P23" s="57">
        <v>10</v>
      </c>
      <c r="Q23" s="57">
        <v>10</v>
      </c>
      <c r="R23" s="57">
        <v>10</v>
      </c>
      <c r="S23" s="57">
        <v>10</v>
      </c>
      <c r="T23" s="57">
        <v>10</v>
      </c>
      <c r="U23" s="57">
        <v>10</v>
      </c>
      <c r="V23" s="57">
        <v>10</v>
      </c>
      <c r="W23" s="57">
        <v>10</v>
      </c>
      <c r="X23" s="57">
        <v>10</v>
      </c>
      <c r="Y23" s="57">
        <v>10</v>
      </c>
      <c r="Z23" s="57">
        <v>10</v>
      </c>
      <c r="AA23" s="57">
        <v>10</v>
      </c>
      <c r="AB23" s="57">
        <v>10</v>
      </c>
    </row>
    <row r="24" spans="1:55" s="9" customFormat="1">
      <c r="A24" s="51" t="s">
        <v>21</v>
      </c>
      <c r="B24" s="66"/>
      <c r="C24" s="53"/>
      <c r="D24" s="60">
        <v>200</v>
      </c>
      <c r="E24" s="61">
        <v>200</v>
      </c>
      <c r="F24" s="62">
        <v>200</v>
      </c>
      <c r="G24" s="57">
        <v>200</v>
      </c>
      <c r="H24" s="57">
        <v>200</v>
      </c>
      <c r="I24" s="57">
        <v>200</v>
      </c>
      <c r="J24" s="57">
        <v>200</v>
      </c>
      <c r="K24" s="57">
        <v>200</v>
      </c>
      <c r="L24" s="57">
        <v>200</v>
      </c>
      <c r="M24" s="57">
        <v>200</v>
      </c>
      <c r="N24" s="57">
        <v>200</v>
      </c>
      <c r="O24" s="57">
        <v>200</v>
      </c>
      <c r="P24" s="57">
        <v>200</v>
      </c>
      <c r="Q24" s="57">
        <v>200</v>
      </c>
      <c r="R24" s="57">
        <v>200</v>
      </c>
      <c r="S24" s="57">
        <v>200</v>
      </c>
      <c r="T24" s="57">
        <v>200</v>
      </c>
      <c r="U24" s="57">
        <v>200</v>
      </c>
      <c r="V24" s="57">
        <v>200</v>
      </c>
      <c r="W24" s="57">
        <v>200</v>
      </c>
      <c r="X24" s="57">
        <v>200</v>
      </c>
      <c r="Y24" s="57">
        <v>200</v>
      </c>
      <c r="Z24" s="57">
        <v>200</v>
      </c>
      <c r="AA24" s="57">
        <v>200</v>
      </c>
      <c r="AB24" s="57">
        <v>200</v>
      </c>
    </row>
    <row r="25" spans="1:55" s="9" customFormat="1">
      <c r="A25" s="51" t="s">
        <v>22</v>
      </c>
      <c r="B25" s="66"/>
      <c r="C25" s="53"/>
      <c r="D25" s="60">
        <v>15</v>
      </c>
      <c r="E25" s="61">
        <v>15</v>
      </c>
      <c r="F25" s="62">
        <v>10</v>
      </c>
      <c r="G25" s="57">
        <v>10</v>
      </c>
      <c r="H25" s="57">
        <v>10</v>
      </c>
      <c r="I25" s="57">
        <v>10</v>
      </c>
      <c r="J25" s="57">
        <v>10</v>
      </c>
      <c r="K25" s="57">
        <v>10</v>
      </c>
      <c r="L25" s="57">
        <v>10</v>
      </c>
      <c r="M25" s="57">
        <v>10</v>
      </c>
      <c r="N25" s="57">
        <v>10</v>
      </c>
      <c r="O25" s="57">
        <v>10</v>
      </c>
      <c r="P25" s="57">
        <v>10</v>
      </c>
      <c r="Q25" s="57">
        <v>10</v>
      </c>
      <c r="R25" s="57">
        <v>10</v>
      </c>
      <c r="S25" s="57">
        <v>10</v>
      </c>
      <c r="T25" s="57">
        <v>10</v>
      </c>
      <c r="U25" s="57">
        <v>10</v>
      </c>
      <c r="V25" s="57">
        <v>10</v>
      </c>
      <c r="W25" s="57">
        <v>10</v>
      </c>
      <c r="X25" s="57">
        <v>10</v>
      </c>
      <c r="Y25" s="57">
        <v>10</v>
      </c>
      <c r="Z25" s="57">
        <v>10</v>
      </c>
      <c r="AA25" s="57">
        <v>10</v>
      </c>
      <c r="AB25" s="57">
        <v>10</v>
      </c>
    </row>
    <row r="26" spans="1:55" s="9" customFormat="1">
      <c r="A26" s="51" t="s">
        <v>23</v>
      </c>
      <c r="B26" s="66"/>
      <c r="C26" s="53"/>
      <c r="D26" s="60">
        <v>100</v>
      </c>
      <c r="E26" s="61">
        <v>30</v>
      </c>
      <c r="F26" s="62">
        <v>25</v>
      </c>
      <c r="G26" s="57">
        <v>0</v>
      </c>
      <c r="H26" s="57">
        <v>0</v>
      </c>
      <c r="I26" s="57">
        <v>0</v>
      </c>
      <c r="J26" s="57">
        <v>0</v>
      </c>
      <c r="K26" s="57">
        <v>0</v>
      </c>
      <c r="L26" s="57">
        <v>0</v>
      </c>
      <c r="M26" s="57">
        <v>0</v>
      </c>
      <c r="N26" s="57">
        <v>0</v>
      </c>
      <c r="O26" s="57">
        <v>0</v>
      </c>
      <c r="P26" s="57">
        <v>0</v>
      </c>
      <c r="Q26" s="57">
        <v>0</v>
      </c>
      <c r="R26" s="57">
        <v>0</v>
      </c>
      <c r="S26" s="57">
        <v>0</v>
      </c>
      <c r="T26" s="57">
        <v>0</v>
      </c>
      <c r="U26" s="57">
        <v>0</v>
      </c>
      <c r="V26" s="57">
        <v>0</v>
      </c>
      <c r="W26" s="57">
        <v>0</v>
      </c>
      <c r="X26" s="57">
        <v>0</v>
      </c>
      <c r="Y26" s="57">
        <v>0</v>
      </c>
      <c r="Z26" s="57">
        <v>0</v>
      </c>
      <c r="AA26" s="57">
        <v>0</v>
      </c>
      <c r="AB26" s="57">
        <v>0</v>
      </c>
    </row>
    <row r="27" spans="1:55" s="9" customFormat="1">
      <c r="A27" s="51" t="s">
        <v>24</v>
      </c>
      <c r="B27" s="66"/>
      <c r="C27" s="53"/>
      <c r="D27" s="60">
        <v>188.47</v>
      </c>
      <c r="E27" s="61">
        <v>100.48</v>
      </c>
      <c r="F27" s="62">
        <v>53.34</v>
      </c>
      <c r="G27" s="57">
        <v>0</v>
      </c>
      <c r="H27" s="57">
        <v>0</v>
      </c>
      <c r="I27" s="57">
        <v>0</v>
      </c>
      <c r="J27" s="57">
        <v>0</v>
      </c>
      <c r="K27" s="57">
        <v>0</v>
      </c>
      <c r="L27" s="57">
        <v>0</v>
      </c>
      <c r="M27" s="57">
        <v>0</v>
      </c>
      <c r="N27" s="57">
        <v>0</v>
      </c>
      <c r="O27" s="57">
        <v>0</v>
      </c>
      <c r="P27" s="57">
        <v>0</v>
      </c>
      <c r="Q27" s="57">
        <v>0</v>
      </c>
      <c r="R27" s="57">
        <v>0</v>
      </c>
      <c r="S27" s="57">
        <v>0</v>
      </c>
      <c r="T27" s="57">
        <v>0</v>
      </c>
      <c r="U27" s="57">
        <v>0</v>
      </c>
      <c r="V27" s="57">
        <v>0</v>
      </c>
      <c r="W27" s="57">
        <v>0</v>
      </c>
      <c r="X27" s="57">
        <v>0</v>
      </c>
      <c r="Y27" s="57">
        <v>0</v>
      </c>
      <c r="Z27" s="57">
        <v>0</v>
      </c>
      <c r="AA27" s="57">
        <v>0</v>
      </c>
      <c r="AB27" s="57">
        <v>0</v>
      </c>
    </row>
    <row r="28" spans="1:55" s="9" customFormat="1">
      <c r="A28" s="51" t="s">
        <v>25</v>
      </c>
      <c r="B28" s="66"/>
      <c r="C28" s="53"/>
      <c r="D28" s="60">
        <v>35.979999999999997</v>
      </c>
      <c r="E28" s="60">
        <v>35.979999999999997</v>
      </c>
      <c r="F28" s="60">
        <v>35.979999999999997</v>
      </c>
      <c r="G28" s="60">
        <v>35.979999999999997</v>
      </c>
      <c r="H28" s="60">
        <v>35.979999999999997</v>
      </c>
      <c r="I28" s="60">
        <v>35.979999999999997</v>
      </c>
      <c r="J28" s="60">
        <v>35.979999999999997</v>
      </c>
      <c r="K28" s="60">
        <v>35.979999999999997</v>
      </c>
      <c r="L28" s="60">
        <v>35.979999999999997</v>
      </c>
      <c r="M28" s="60">
        <v>35.979999999999997</v>
      </c>
      <c r="N28" s="60">
        <v>35.979999999999997</v>
      </c>
      <c r="O28" s="60">
        <v>35.979999999999997</v>
      </c>
      <c r="P28" s="60">
        <v>35.979999999999997</v>
      </c>
      <c r="Q28" s="60">
        <v>35.979999999999997</v>
      </c>
      <c r="R28" s="60">
        <v>35.979999999999997</v>
      </c>
      <c r="S28" s="60">
        <v>35.979999999999997</v>
      </c>
      <c r="T28" s="60">
        <v>35.979999999999997</v>
      </c>
      <c r="U28" s="60">
        <v>35.979999999999997</v>
      </c>
      <c r="V28" s="60">
        <v>35.979999999999997</v>
      </c>
      <c r="W28" s="60">
        <v>35.979999999999997</v>
      </c>
      <c r="X28" s="60">
        <v>35.979999999999997</v>
      </c>
      <c r="Y28" s="60">
        <v>35.979999999999997</v>
      </c>
      <c r="Z28" s="60">
        <v>35.979999999999997</v>
      </c>
      <c r="AA28" s="60">
        <v>35.979999999999997</v>
      </c>
      <c r="AB28" s="60">
        <v>35.979999999999997</v>
      </c>
    </row>
    <row r="29" spans="1:55" s="9" customFormat="1">
      <c r="A29" s="51" t="s">
        <v>26</v>
      </c>
      <c r="B29" s="58"/>
      <c r="C29" s="53"/>
      <c r="D29" s="60">
        <v>2</v>
      </c>
      <c r="E29" s="61">
        <v>2</v>
      </c>
      <c r="F29" s="62">
        <v>2</v>
      </c>
      <c r="G29" s="57">
        <v>2</v>
      </c>
      <c r="H29" s="57">
        <v>2</v>
      </c>
      <c r="I29" s="57">
        <v>2</v>
      </c>
      <c r="J29" s="57">
        <v>2</v>
      </c>
      <c r="K29" s="57">
        <v>2</v>
      </c>
      <c r="L29" s="57">
        <v>2</v>
      </c>
      <c r="M29" s="57">
        <v>2</v>
      </c>
      <c r="N29" s="57">
        <v>2</v>
      </c>
      <c r="O29" s="57">
        <v>2</v>
      </c>
      <c r="P29" s="57">
        <v>2</v>
      </c>
      <c r="Q29" s="57">
        <v>2</v>
      </c>
      <c r="R29" s="57">
        <v>2</v>
      </c>
      <c r="S29" s="57">
        <v>2</v>
      </c>
      <c r="T29" s="57">
        <v>2</v>
      </c>
      <c r="U29" s="57">
        <v>2</v>
      </c>
      <c r="V29" s="57">
        <v>2</v>
      </c>
      <c r="W29" s="57">
        <v>2</v>
      </c>
      <c r="X29" s="57">
        <v>2</v>
      </c>
      <c r="Y29" s="57">
        <v>2</v>
      </c>
      <c r="Z29" s="57">
        <v>2</v>
      </c>
      <c r="AA29" s="57">
        <v>2</v>
      </c>
      <c r="AB29" s="57">
        <v>2</v>
      </c>
    </row>
    <row r="30" spans="1:55" s="9" customFormat="1">
      <c r="A30" s="60" t="s">
        <v>27</v>
      </c>
      <c r="B30" s="66"/>
      <c r="C30" s="53"/>
      <c r="D30" s="67">
        <v>20</v>
      </c>
      <c r="E30" s="67">
        <v>20</v>
      </c>
      <c r="F30" s="67">
        <v>20</v>
      </c>
      <c r="G30" s="67">
        <v>20</v>
      </c>
      <c r="H30" s="67">
        <v>20</v>
      </c>
      <c r="I30" s="67">
        <v>20</v>
      </c>
      <c r="J30" s="67">
        <v>20</v>
      </c>
      <c r="K30" s="67">
        <v>20</v>
      </c>
      <c r="L30" s="67">
        <v>20</v>
      </c>
      <c r="M30" s="67">
        <v>20</v>
      </c>
      <c r="N30" s="67">
        <v>20</v>
      </c>
      <c r="O30" s="67">
        <v>20</v>
      </c>
      <c r="P30" s="67">
        <v>20</v>
      </c>
      <c r="Q30" s="67">
        <v>20</v>
      </c>
      <c r="R30" s="67">
        <v>20</v>
      </c>
      <c r="S30" s="67">
        <v>20</v>
      </c>
      <c r="T30" s="67">
        <v>20</v>
      </c>
      <c r="U30" s="67">
        <v>20</v>
      </c>
      <c r="V30" s="67">
        <v>20</v>
      </c>
      <c r="W30" s="67">
        <v>20</v>
      </c>
      <c r="X30" s="67">
        <v>20</v>
      </c>
      <c r="Y30" s="67">
        <v>20</v>
      </c>
      <c r="Z30" s="67">
        <v>20</v>
      </c>
      <c r="AA30" s="67">
        <v>20</v>
      </c>
      <c r="AB30" s="67">
        <v>20</v>
      </c>
    </row>
    <row r="31" spans="1:55" s="72" customFormat="1" ht="15.75" thickBot="1">
      <c r="A31" s="68" t="s">
        <v>28</v>
      </c>
      <c r="B31" s="69"/>
      <c r="C31" s="70"/>
      <c r="D31" s="71">
        <f>SUM(D19:D30)</f>
        <v>1818.95</v>
      </c>
      <c r="E31" s="71">
        <f t="shared" ref="E31:AB31" si="3">SUM(E19:E30)</f>
        <v>1770.96</v>
      </c>
      <c r="F31" s="71">
        <f t="shared" si="3"/>
        <v>2391.3200000000002</v>
      </c>
      <c r="G31" s="71">
        <f t="shared" si="3"/>
        <v>2312.98</v>
      </c>
      <c r="H31" s="71">
        <f t="shared" si="3"/>
        <v>2292.98</v>
      </c>
      <c r="I31" s="71">
        <f t="shared" si="3"/>
        <v>2262.98</v>
      </c>
      <c r="J31" s="71">
        <f t="shared" si="3"/>
        <v>2262.98</v>
      </c>
      <c r="K31" s="71">
        <f t="shared" si="3"/>
        <v>2262.98</v>
      </c>
      <c r="L31" s="71">
        <f t="shared" si="3"/>
        <v>2262.98</v>
      </c>
      <c r="M31" s="71">
        <f t="shared" si="3"/>
        <v>2262.98</v>
      </c>
      <c r="N31" s="71">
        <f t="shared" si="3"/>
        <v>2262.98</v>
      </c>
      <c r="O31" s="71">
        <f t="shared" si="3"/>
        <v>2262.98</v>
      </c>
      <c r="P31" s="71">
        <f t="shared" si="3"/>
        <v>2262.98</v>
      </c>
      <c r="Q31" s="71">
        <f t="shared" si="3"/>
        <v>2262.98</v>
      </c>
      <c r="R31" s="71">
        <f t="shared" si="3"/>
        <v>2262.98</v>
      </c>
      <c r="S31" s="71">
        <f t="shared" si="3"/>
        <v>2262.98</v>
      </c>
      <c r="T31" s="71">
        <f t="shared" si="3"/>
        <v>2262.98</v>
      </c>
      <c r="U31" s="71">
        <f t="shared" si="3"/>
        <v>2262.98</v>
      </c>
      <c r="V31" s="71">
        <f t="shared" si="3"/>
        <v>2262.98</v>
      </c>
      <c r="W31" s="71">
        <f t="shared" si="3"/>
        <v>2270.48</v>
      </c>
      <c r="X31" s="71">
        <f t="shared" si="3"/>
        <v>2270.48</v>
      </c>
      <c r="Y31" s="71">
        <f t="shared" si="3"/>
        <v>2270.48</v>
      </c>
      <c r="Z31" s="71">
        <f t="shared" si="3"/>
        <v>2270.48</v>
      </c>
      <c r="AA31" s="71">
        <f t="shared" si="3"/>
        <v>2270.48</v>
      </c>
      <c r="AB31" s="71">
        <f t="shared" si="3"/>
        <v>2270.48</v>
      </c>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row>
    <row r="32" spans="1:55" s="29" customFormat="1">
      <c r="A32" s="73" t="s">
        <v>29</v>
      </c>
      <c r="B32" s="74"/>
      <c r="C32" s="75">
        <v>50</v>
      </c>
      <c r="D32" s="76">
        <f t="shared" ref="D32:V32" si="4">$C32*D12</f>
        <v>0</v>
      </c>
      <c r="E32" s="76">
        <f t="shared" si="4"/>
        <v>0</v>
      </c>
      <c r="F32" s="76">
        <f t="shared" si="4"/>
        <v>75</v>
      </c>
      <c r="G32" s="76">
        <f t="shared" si="4"/>
        <v>200</v>
      </c>
      <c r="H32" s="76">
        <f t="shared" si="4"/>
        <v>262.5</v>
      </c>
      <c r="I32" s="76">
        <f t="shared" si="4"/>
        <v>306.25</v>
      </c>
      <c r="J32" s="76">
        <f t="shared" si="4"/>
        <v>337.5</v>
      </c>
      <c r="K32" s="76">
        <f t="shared" si="4"/>
        <v>350</v>
      </c>
      <c r="L32" s="76">
        <f t="shared" si="4"/>
        <v>375</v>
      </c>
      <c r="M32" s="76">
        <f t="shared" si="4"/>
        <v>375</v>
      </c>
      <c r="N32" s="76">
        <f t="shared" si="4"/>
        <v>375</v>
      </c>
      <c r="O32" s="76">
        <f t="shared" si="4"/>
        <v>375</v>
      </c>
      <c r="P32" s="76">
        <f t="shared" si="4"/>
        <v>368.75</v>
      </c>
      <c r="Q32" s="76">
        <f t="shared" si="4"/>
        <v>356.25</v>
      </c>
      <c r="R32" s="76">
        <f t="shared" si="4"/>
        <v>343.75</v>
      </c>
      <c r="S32" s="76">
        <f t="shared" si="4"/>
        <v>331.25</v>
      </c>
      <c r="T32" s="76">
        <f t="shared" si="4"/>
        <v>325</v>
      </c>
      <c r="U32" s="76">
        <f t="shared" si="4"/>
        <v>306.25</v>
      </c>
      <c r="V32" s="76">
        <f t="shared" si="4"/>
        <v>293.75</v>
      </c>
      <c r="W32" s="76">
        <f>($C32+5)*W12</f>
        <v>309.375</v>
      </c>
      <c r="X32" s="76">
        <f>($C32+2)*X12</f>
        <v>279.5</v>
      </c>
      <c r="Y32" s="76">
        <f>($C32+2)*Y12</f>
        <v>266.5</v>
      </c>
      <c r="Z32" s="76">
        <f>($C32+2)*Z12</f>
        <v>253.5</v>
      </c>
      <c r="AA32" s="76">
        <f>($C32+2)*AA12</f>
        <v>240.5</v>
      </c>
      <c r="AB32" s="76">
        <f>($C32+2)*AB12</f>
        <v>221</v>
      </c>
    </row>
    <row r="33" spans="1:55" s="78" customFormat="1" ht="15.75" thickBot="1">
      <c r="A33" s="34" t="s">
        <v>30</v>
      </c>
      <c r="B33" s="35"/>
      <c r="C33" s="36"/>
      <c r="D33" s="77">
        <f>D16+D17+D31+D32</f>
        <v>6356.31</v>
      </c>
      <c r="E33" s="77">
        <f t="shared" ref="E33:AB33" si="5">E16+E17+E31+E32</f>
        <v>2420.96</v>
      </c>
      <c r="F33" s="77">
        <f t="shared" si="5"/>
        <v>3116.32</v>
      </c>
      <c r="G33" s="77">
        <f t="shared" si="5"/>
        <v>3162.98</v>
      </c>
      <c r="H33" s="77">
        <f t="shared" si="5"/>
        <v>3205.48</v>
      </c>
      <c r="I33" s="77">
        <f t="shared" si="5"/>
        <v>3219.23</v>
      </c>
      <c r="J33" s="77">
        <f t="shared" si="5"/>
        <v>3250.48</v>
      </c>
      <c r="K33" s="77">
        <f t="shared" si="5"/>
        <v>3262.98</v>
      </c>
      <c r="L33" s="77">
        <f t="shared" si="5"/>
        <v>3287.98</v>
      </c>
      <c r="M33" s="77">
        <f t="shared" si="5"/>
        <v>3287.98</v>
      </c>
      <c r="N33" s="77">
        <f t="shared" si="5"/>
        <v>3287.98</v>
      </c>
      <c r="O33" s="77">
        <f t="shared" si="5"/>
        <v>3287.98</v>
      </c>
      <c r="P33" s="77">
        <f t="shared" si="5"/>
        <v>3281.73</v>
      </c>
      <c r="Q33" s="77">
        <f t="shared" si="5"/>
        <v>3269.23</v>
      </c>
      <c r="R33" s="77">
        <f t="shared" si="5"/>
        <v>3256.73</v>
      </c>
      <c r="S33" s="77">
        <f t="shared" si="5"/>
        <v>3244.23</v>
      </c>
      <c r="T33" s="77">
        <f t="shared" si="5"/>
        <v>3237.98</v>
      </c>
      <c r="U33" s="77">
        <f t="shared" si="5"/>
        <v>3219.23</v>
      </c>
      <c r="V33" s="77">
        <f t="shared" si="5"/>
        <v>3206.73</v>
      </c>
      <c r="W33" s="77">
        <f t="shared" si="5"/>
        <v>3229.855</v>
      </c>
      <c r="X33" s="77">
        <f t="shared" si="5"/>
        <v>3199.98</v>
      </c>
      <c r="Y33" s="77">
        <f t="shared" si="5"/>
        <v>3186.98</v>
      </c>
      <c r="Z33" s="77">
        <f t="shared" si="5"/>
        <v>3173.98</v>
      </c>
      <c r="AA33" s="77">
        <f t="shared" si="5"/>
        <v>3160.98</v>
      </c>
      <c r="AB33" s="77">
        <f t="shared" si="5"/>
        <v>3142.48</v>
      </c>
    </row>
    <row r="34" spans="1:55" s="78" customFormat="1" ht="15.75" thickBot="1">
      <c r="A34" s="79" t="s">
        <v>31</v>
      </c>
      <c r="B34" s="80"/>
      <c r="C34" s="81"/>
      <c r="D34" s="82">
        <f t="shared" ref="D34:AB34" si="6">D14-D33</f>
        <v>-6356.31</v>
      </c>
      <c r="E34" s="83">
        <f t="shared" si="6"/>
        <v>-2420.96</v>
      </c>
      <c r="F34" s="82">
        <f t="shared" si="6"/>
        <v>-2313.8200000000002</v>
      </c>
      <c r="G34" s="84">
        <f t="shared" si="6"/>
        <v>-1022.98</v>
      </c>
      <c r="H34" s="84">
        <f t="shared" si="6"/>
        <v>-396.73</v>
      </c>
      <c r="I34" s="84">
        <f t="shared" si="6"/>
        <v>57.644999999999982</v>
      </c>
      <c r="J34" s="84">
        <f t="shared" si="6"/>
        <v>360.77</v>
      </c>
      <c r="K34" s="84">
        <f t="shared" si="6"/>
        <v>482.02</v>
      </c>
      <c r="L34" s="84">
        <f t="shared" si="6"/>
        <v>724.52</v>
      </c>
      <c r="M34" s="84">
        <f t="shared" si="6"/>
        <v>724.52</v>
      </c>
      <c r="N34" s="84">
        <f t="shared" si="6"/>
        <v>724.52</v>
      </c>
      <c r="O34" s="84">
        <f t="shared" si="6"/>
        <v>724.52</v>
      </c>
      <c r="P34" s="84">
        <f t="shared" si="6"/>
        <v>663.89499999999998</v>
      </c>
      <c r="Q34" s="84">
        <f t="shared" si="6"/>
        <v>542.64499999999998</v>
      </c>
      <c r="R34" s="84">
        <f t="shared" si="6"/>
        <v>421.39499999999998</v>
      </c>
      <c r="S34" s="84">
        <f t="shared" si="6"/>
        <v>300.14499999999998</v>
      </c>
      <c r="T34" s="84">
        <f t="shared" si="6"/>
        <v>239.51999999999998</v>
      </c>
      <c r="U34" s="84">
        <f t="shared" si="6"/>
        <v>57.644999999999982</v>
      </c>
      <c r="V34" s="84">
        <f t="shared" si="6"/>
        <v>-63.605000000000018</v>
      </c>
      <c r="W34" s="84">
        <f t="shared" si="6"/>
        <v>-220.48000000000002</v>
      </c>
      <c r="X34" s="84">
        <f t="shared" si="6"/>
        <v>-324.35500000000002</v>
      </c>
      <c r="Y34" s="84">
        <f t="shared" si="6"/>
        <v>-445.10500000000002</v>
      </c>
      <c r="Z34" s="84">
        <f t="shared" si="6"/>
        <v>-565.85500000000002</v>
      </c>
      <c r="AA34" s="84">
        <f t="shared" si="6"/>
        <v>-686.60500000000002</v>
      </c>
      <c r="AB34" s="84">
        <f t="shared" si="6"/>
        <v>-868.73</v>
      </c>
    </row>
    <row r="35" spans="1:55">
      <c r="A35" s="85" t="s">
        <v>32</v>
      </c>
      <c r="B35" s="86"/>
      <c r="C35" s="87">
        <f>D3</f>
        <v>0.11</v>
      </c>
      <c r="E35" s="88">
        <f>ROUND(NPV(C35,D34:AB34),0)</f>
        <v>-8701</v>
      </c>
      <c r="F35" s="89"/>
      <c r="G35" s="89"/>
      <c r="H35" s="90"/>
      <c r="I35" s="90"/>
      <c r="J35" s="89"/>
      <c r="K35" s="89"/>
      <c r="L35" s="89"/>
      <c r="M35" s="89"/>
      <c r="N35" s="90"/>
      <c r="O35" s="90"/>
      <c r="P35" s="90"/>
      <c r="Q35" s="90"/>
      <c r="R35" s="90"/>
      <c r="S35" s="90"/>
      <c r="T35" s="90"/>
      <c r="U35" s="90"/>
      <c r="V35" s="90"/>
      <c r="W35" s="90"/>
      <c r="X35" s="90"/>
      <c r="Y35" s="90"/>
      <c r="Z35" s="90"/>
      <c r="AA35" s="91"/>
      <c r="AB35" s="92"/>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row>
    <row r="36" spans="1:55" s="128" customFormat="1">
      <c r="A36" s="118" t="s">
        <v>33</v>
      </c>
      <c r="B36" s="119"/>
      <c r="C36" s="120"/>
      <c r="D36" s="121">
        <v>42231</v>
      </c>
      <c r="E36" s="122"/>
      <c r="F36" s="123"/>
      <c r="G36" s="124"/>
      <c r="H36" s="124"/>
      <c r="I36" s="124"/>
      <c r="J36" s="123"/>
      <c r="K36" s="124"/>
      <c r="L36" s="123"/>
      <c r="M36" s="124"/>
      <c r="N36" s="123" t="s">
        <v>34</v>
      </c>
      <c r="O36" s="124"/>
      <c r="P36" s="124"/>
      <c r="Q36" s="124"/>
      <c r="R36" s="124"/>
      <c r="S36" s="124"/>
      <c r="T36" s="124"/>
      <c r="U36" s="124"/>
      <c r="V36" s="124"/>
      <c r="W36" s="124"/>
      <c r="X36" s="124"/>
      <c r="Y36" s="124"/>
      <c r="Z36" s="124"/>
      <c r="AA36" s="125"/>
      <c r="AB36" s="126"/>
      <c r="AC36" s="127"/>
      <c r="AD36" s="127"/>
      <c r="AE36" s="127"/>
      <c r="AF36" s="127"/>
      <c r="AG36" s="127"/>
      <c r="AH36" s="127"/>
      <c r="AI36" s="127"/>
      <c r="AJ36" s="127"/>
      <c r="AK36" s="127"/>
      <c r="AL36" s="127"/>
      <c r="AM36" s="127"/>
      <c r="AN36" s="127"/>
      <c r="AO36" s="127"/>
      <c r="AP36" s="127"/>
      <c r="AQ36" s="127"/>
      <c r="AR36" s="127"/>
      <c r="AS36" s="127"/>
      <c r="AT36" s="127"/>
      <c r="AU36" s="127"/>
      <c r="AV36" s="127"/>
      <c r="AW36" s="127"/>
      <c r="AX36" s="127"/>
      <c r="AY36" s="127"/>
      <c r="AZ36" s="127"/>
      <c r="BA36" s="127"/>
      <c r="BB36" s="127"/>
      <c r="BC36" s="127"/>
    </row>
    <row r="37" spans="1:55" s="128" customFormat="1" ht="15.75" thickBot="1">
      <c r="A37" s="118" t="s">
        <v>35</v>
      </c>
      <c r="B37" s="119">
        <v>25</v>
      </c>
      <c r="C37" s="129">
        <v>0.05</v>
      </c>
      <c r="D37" s="130">
        <f>(1+C37)^-(B37+2)</f>
        <v>0.2678483190002377</v>
      </c>
      <c r="E37" s="131"/>
      <c r="F37" s="132"/>
      <c r="G37" s="133"/>
      <c r="H37" s="133"/>
      <c r="I37" s="133"/>
      <c r="J37" s="134"/>
      <c r="K37" s="135"/>
      <c r="L37" s="132"/>
      <c r="M37" s="133"/>
      <c r="N37" s="133"/>
      <c r="O37" s="133"/>
      <c r="P37" s="133"/>
      <c r="Q37" s="133"/>
      <c r="R37" s="133"/>
      <c r="S37" s="133"/>
      <c r="T37" s="133"/>
      <c r="U37" s="133"/>
      <c r="V37" s="133"/>
      <c r="W37" s="133"/>
      <c r="X37" s="133"/>
      <c r="Y37" s="133"/>
      <c r="Z37" s="133"/>
      <c r="AA37" s="125"/>
      <c r="AB37" s="126"/>
      <c r="AC37" s="127"/>
      <c r="AD37" s="127"/>
      <c r="AE37" s="127"/>
      <c r="AF37" s="127"/>
      <c r="AG37" s="127"/>
      <c r="AH37" s="127"/>
      <c r="AI37" s="127"/>
      <c r="AJ37" s="127"/>
      <c r="AK37" s="127"/>
      <c r="AL37" s="127"/>
      <c r="AM37" s="127"/>
      <c r="AN37" s="127"/>
      <c r="AO37" s="127"/>
      <c r="AP37" s="127"/>
      <c r="AQ37" s="127"/>
      <c r="AR37" s="127"/>
      <c r="AS37" s="127"/>
      <c r="AT37" s="127"/>
      <c r="AU37" s="127"/>
      <c r="AV37" s="127"/>
      <c r="AW37" s="127"/>
      <c r="AX37" s="127"/>
      <c r="AY37" s="127"/>
      <c r="AZ37" s="127"/>
      <c r="BA37" s="127"/>
      <c r="BB37" s="127"/>
      <c r="BC37" s="127"/>
    </row>
    <row r="38" spans="1:55" s="128" customFormat="1" ht="15.75" thickBot="1">
      <c r="A38" s="118" t="s">
        <v>36</v>
      </c>
      <c r="B38" s="119"/>
      <c r="C38" s="120"/>
      <c r="D38" s="136"/>
      <c r="E38" s="137">
        <f>ROUND(D37*D36,0)</f>
        <v>11312</v>
      </c>
      <c r="F38" s="133"/>
      <c r="G38" s="134"/>
      <c r="H38" s="133"/>
      <c r="I38" s="133"/>
      <c r="J38" s="133"/>
      <c r="K38" s="133"/>
      <c r="L38" s="133"/>
      <c r="M38" s="134"/>
      <c r="N38" s="133"/>
      <c r="O38" s="133"/>
      <c r="P38" s="133"/>
      <c r="Q38" s="133"/>
      <c r="R38" s="133"/>
      <c r="S38" s="133"/>
      <c r="T38" s="133"/>
      <c r="U38" s="133"/>
      <c r="V38" s="133"/>
      <c r="W38" s="133"/>
      <c r="X38" s="133"/>
      <c r="Y38" s="133"/>
      <c r="Z38" s="133"/>
      <c r="AA38" s="125"/>
      <c r="AB38" s="126"/>
      <c r="AC38" s="127"/>
      <c r="AD38" s="127"/>
      <c r="AE38" s="127"/>
      <c r="AF38" s="127"/>
      <c r="AG38" s="127"/>
      <c r="AH38" s="127"/>
      <c r="AI38" s="127"/>
      <c r="AJ38" s="127"/>
      <c r="AK38" s="127"/>
      <c r="AL38" s="127"/>
      <c r="AM38" s="127"/>
      <c r="AN38" s="127"/>
      <c r="AO38" s="127"/>
      <c r="AP38" s="127"/>
      <c r="AQ38" s="127"/>
      <c r="AR38" s="127"/>
      <c r="AS38" s="127"/>
      <c r="AT38" s="127"/>
      <c r="AU38" s="127"/>
      <c r="AV38" s="127"/>
      <c r="AW38" s="127"/>
      <c r="AX38" s="127"/>
      <c r="AY38" s="127"/>
      <c r="AZ38" s="127"/>
      <c r="BA38" s="127"/>
      <c r="BB38" s="127"/>
      <c r="BC38" s="127"/>
    </row>
    <row r="39" spans="1:55" s="128" customFormat="1" ht="15.75" thickBot="1">
      <c r="A39" s="138" t="s">
        <v>37</v>
      </c>
      <c r="B39" s="139"/>
      <c r="C39" s="140"/>
      <c r="D39" s="139"/>
      <c r="E39" s="141">
        <f>E35+E38</f>
        <v>2611</v>
      </c>
      <c r="F39" s="125"/>
      <c r="G39" s="142"/>
      <c r="H39" s="125"/>
      <c r="I39" s="125"/>
      <c r="J39" s="143"/>
      <c r="K39" s="125"/>
      <c r="L39" s="125"/>
      <c r="M39" s="142"/>
      <c r="N39" s="125"/>
      <c r="O39" s="125"/>
      <c r="P39" s="125"/>
      <c r="Q39" s="125"/>
      <c r="R39" s="125"/>
      <c r="S39" s="125"/>
      <c r="T39" s="125"/>
      <c r="U39" s="125"/>
      <c r="V39" s="125"/>
      <c r="W39" s="125"/>
      <c r="X39" s="125"/>
      <c r="Y39" s="125"/>
      <c r="Z39" s="125"/>
      <c r="AA39" s="125"/>
      <c r="AB39" s="126"/>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row>
    <row r="40" spans="1:55" ht="18" thickBot="1">
      <c r="A40" s="94" t="s">
        <v>48</v>
      </c>
      <c r="B40" s="20"/>
      <c r="C40" s="95"/>
      <c r="D40" s="96" t="s">
        <v>38</v>
      </c>
      <c r="E40" s="97">
        <f>+E35</f>
        <v>-8701</v>
      </c>
      <c r="F40" s="93"/>
      <c r="G40" s="98"/>
      <c r="H40" s="98"/>
      <c r="I40" s="98"/>
      <c r="J40" s="98"/>
      <c r="K40" s="98"/>
      <c r="L40" s="98"/>
      <c r="M40" s="98"/>
      <c r="N40" s="98"/>
      <c r="O40" s="98"/>
      <c r="P40" s="98"/>
      <c r="Q40" s="98"/>
      <c r="R40" s="98"/>
      <c r="S40" s="98"/>
      <c r="T40" s="98"/>
      <c r="U40" s="98"/>
      <c r="V40" s="98"/>
      <c r="W40" s="98"/>
      <c r="X40" s="98"/>
      <c r="Y40" s="98"/>
      <c r="Z40" s="98"/>
      <c r="AA40" s="98"/>
      <c r="AB40" s="93"/>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row>
    <row r="41" spans="1:55" ht="18" thickBot="1">
      <c r="A41" s="9"/>
      <c r="B41" s="9"/>
      <c r="C41" s="99"/>
      <c r="D41" s="100" t="s">
        <v>39</v>
      </c>
      <c r="E41" s="101">
        <f>E40/D4</f>
        <v>-2719.0625</v>
      </c>
      <c r="F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row>
    <row r="42" spans="1:55" ht="18" thickBot="1">
      <c r="A42" s="102" t="s">
        <v>49</v>
      </c>
      <c r="B42" s="103"/>
      <c r="C42" s="104"/>
      <c r="D42" s="96" t="s">
        <v>40</v>
      </c>
      <c r="E42" s="105">
        <f>E40/25</f>
        <v>-348.04</v>
      </c>
      <c r="F42" s="106"/>
      <c r="G42" s="107"/>
      <c r="H42" s="107"/>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row>
    <row r="43" spans="1:55" ht="18" thickBot="1">
      <c r="B43" s="9"/>
      <c r="C43" s="99"/>
      <c r="D43" s="100" t="s">
        <v>41</v>
      </c>
      <c r="E43" s="101">
        <f>E41/25</f>
        <v>-108.7625</v>
      </c>
      <c r="G43" s="108"/>
      <c r="H43" s="108"/>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row>
    <row r="44" spans="1:55">
      <c r="C44" s="8"/>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row>
  </sheetData>
  <mergeCells count="8">
    <mergeCell ref="X8:AA8"/>
    <mergeCell ref="A1:C1"/>
    <mergeCell ref="A4:C4"/>
    <mergeCell ref="A5:C5"/>
    <mergeCell ref="D8:F8"/>
    <mergeCell ref="G8:J8"/>
    <mergeCell ref="K8:W8"/>
    <mergeCell ref="A3:C3"/>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SI</vt:lpstr>
      <vt:lpstr>Table S2A Full Stand</vt:lpstr>
      <vt:lpstr>Table S2B Underproductive 50%</vt:lpstr>
      <vt:lpstr>Table S2C Underproductive &lt;25%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nicola_abram</dc:creator>
  <cp:lastModifiedBy>nicola_abram</cp:lastModifiedBy>
  <dcterms:created xsi:type="dcterms:W3CDTF">2013-10-03T17:22:08Z</dcterms:created>
  <dcterms:modified xsi:type="dcterms:W3CDTF">2016-05-08T09:27:43Z</dcterms:modified>
</cp:coreProperties>
</file>