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68" yWindow="-24" windowWidth="11508" windowHeight="8844" activeTab="5"/>
  </bookViews>
  <sheets>
    <sheet name="OPN transcript level" sheetId="1" r:id="rId1"/>
    <sheet name="OPN secretory level (ng per ml)" sheetId="2" r:id="rId2"/>
    <sheet name="Migration" sheetId="3" r:id="rId3"/>
    <sheet name="invasion" sheetId="5" r:id="rId4"/>
    <sheet name="proliferation" sheetId="6" r:id="rId5"/>
    <sheet name="transfection qPCR results" sheetId="7" r:id="rId6"/>
  </sheets>
  <calcPr calcId="125725"/>
</workbook>
</file>

<file path=xl/calcChain.xml><?xml version="1.0" encoding="utf-8"?>
<calcChain xmlns="http://schemas.openxmlformats.org/spreadsheetml/2006/main">
  <c r="Q38" i="7"/>
  <c r="P38"/>
  <c r="J38"/>
  <c r="K38" s="1"/>
  <c r="Q37"/>
  <c r="P37"/>
  <c r="K37"/>
  <c r="J37"/>
  <c r="F36"/>
  <c r="E36"/>
  <c r="F35"/>
  <c r="E35"/>
  <c r="P34"/>
  <c r="K34"/>
  <c r="J34"/>
  <c r="F34"/>
  <c r="E34"/>
  <c r="Q33"/>
  <c r="P33"/>
  <c r="K33"/>
  <c r="J33"/>
  <c r="F33"/>
  <c r="E33"/>
  <c r="Q32"/>
  <c r="P32"/>
  <c r="Q34" s="1"/>
  <c r="K32"/>
  <c r="J32"/>
  <c r="F32"/>
  <c r="E32"/>
  <c r="P27"/>
  <c r="O27"/>
  <c r="P26"/>
  <c r="O26"/>
  <c r="K26"/>
  <c r="J26"/>
  <c r="K25"/>
  <c r="J25"/>
  <c r="F25"/>
  <c r="E25"/>
  <c r="P24"/>
  <c r="O24"/>
  <c r="K24"/>
  <c r="J24"/>
  <c r="F24"/>
  <c r="E24"/>
  <c r="P23"/>
  <c r="O23"/>
  <c r="K23"/>
  <c r="J23"/>
  <c r="F23"/>
  <c r="E23"/>
  <c r="F22"/>
  <c r="E22"/>
  <c r="F21"/>
  <c r="E21"/>
  <c r="P19"/>
  <c r="O19"/>
  <c r="K19"/>
  <c r="J19"/>
  <c r="P18"/>
  <c r="O18"/>
  <c r="K18"/>
  <c r="J18"/>
  <c r="F18"/>
  <c r="E18"/>
  <c r="P17"/>
  <c r="O17"/>
  <c r="K17"/>
  <c r="J17"/>
  <c r="F17"/>
  <c r="E17"/>
  <c r="P16"/>
  <c r="O16"/>
  <c r="K16"/>
  <c r="J16"/>
  <c r="F16"/>
  <c r="E16"/>
  <c r="P15"/>
  <c r="O15"/>
  <c r="K15"/>
  <c r="J15"/>
  <c r="F15"/>
  <c r="E15"/>
  <c r="P14"/>
  <c r="O14"/>
  <c r="K14"/>
  <c r="J14"/>
  <c r="F14"/>
  <c r="E14"/>
  <c r="P9"/>
  <c r="O9"/>
  <c r="K9"/>
  <c r="J9"/>
  <c r="P8"/>
  <c r="O8"/>
  <c r="K8"/>
  <c r="J8"/>
  <c r="P7"/>
  <c r="O7"/>
  <c r="K7"/>
  <c r="J7"/>
  <c r="F7"/>
  <c r="E7"/>
  <c r="P6"/>
  <c r="O6"/>
  <c r="J6"/>
  <c r="F6"/>
  <c r="E6"/>
  <c r="O5"/>
  <c r="K5"/>
  <c r="J5"/>
  <c r="E5"/>
  <c r="P4"/>
  <c r="O4"/>
  <c r="J4"/>
  <c r="K6" s="1"/>
  <c r="E4"/>
  <c r="F4" s="1"/>
  <c r="O3"/>
  <c r="P5" s="1"/>
  <c r="J3"/>
  <c r="K3" s="1"/>
  <c r="E3"/>
  <c r="F5" s="1"/>
  <c r="F3" l="1"/>
  <c r="P3"/>
  <c r="F17" i="5"/>
  <c r="F16"/>
  <c r="F15"/>
  <c r="F12"/>
  <c r="F11"/>
  <c r="F10"/>
  <c r="F7"/>
  <c r="F6"/>
  <c r="F5"/>
  <c r="X16" i="3"/>
  <c r="X15"/>
  <c r="X11"/>
  <c r="X10"/>
  <c r="X6"/>
  <c r="X5"/>
  <c r="R17"/>
  <c r="R16"/>
  <c r="R15"/>
  <c r="R12"/>
  <c r="R11"/>
  <c r="R10"/>
  <c r="R7"/>
  <c r="R6"/>
  <c r="R5"/>
  <c r="K16"/>
  <c r="K15"/>
  <c r="K11"/>
  <c r="K10"/>
  <c r="K6"/>
  <c r="K5"/>
  <c r="E17"/>
  <c r="E16"/>
  <c r="E15"/>
  <c r="E12"/>
  <c r="E11"/>
  <c r="E10"/>
  <c r="E6"/>
  <c r="E7"/>
  <c r="E5"/>
  <c r="O18" i="1"/>
  <c r="N18"/>
  <c r="O17"/>
  <c r="N17"/>
  <c r="O16"/>
  <c r="N16"/>
  <c r="O14"/>
  <c r="N14"/>
  <c r="O13"/>
  <c r="N13"/>
  <c r="O12"/>
  <c r="N12"/>
  <c r="O10"/>
  <c r="N10"/>
  <c r="O9"/>
  <c r="N9"/>
  <c r="O8"/>
  <c r="N8"/>
  <c r="K17"/>
  <c r="K16"/>
  <c r="K15"/>
  <c r="K13"/>
  <c r="K12"/>
  <c r="K11"/>
  <c r="K9"/>
  <c r="K8"/>
  <c r="K7"/>
  <c r="K4"/>
  <c r="K5"/>
  <c r="K3"/>
  <c r="J17"/>
  <c r="J16"/>
  <c r="J15"/>
  <c r="J13"/>
  <c r="J12"/>
  <c r="J11"/>
  <c r="J9"/>
  <c r="J8"/>
  <c r="J7"/>
  <c r="J4"/>
  <c r="J5"/>
  <c r="J3"/>
  <c r="I17"/>
  <c r="I16"/>
  <c r="I15"/>
  <c r="I13"/>
  <c r="I12"/>
  <c r="I11"/>
  <c r="I9"/>
  <c r="I8"/>
  <c r="I7"/>
  <c r="I4"/>
  <c r="I5"/>
  <c r="I3"/>
  <c r="O5"/>
  <c r="O6"/>
  <c r="O4"/>
  <c r="N5"/>
  <c r="N6"/>
  <c r="N4"/>
</calcChain>
</file>

<file path=xl/sharedStrings.xml><?xml version="1.0" encoding="utf-8"?>
<sst xmlns="http://schemas.openxmlformats.org/spreadsheetml/2006/main" count="327" uniqueCount="59">
  <si>
    <t>SW480</t>
  </si>
  <si>
    <t>SW620</t>
  </si>
  <si>
    <t>DLD1</t>
  </si>
  <si>
    <t>HCT116</t>
  </si>
  <si>
    <t>delta Ct (OPN-GAPDH)</t>
    <phoneticPr fontId="2" type="noConversion"/>
  </si>
  <si>
    <t>1/delta Ct</t>
  </si>
  <si>
    <t>1st trial</t>
    <phoneticPr fontId="2" type="noConversion"/>
  </si>
  <si>
    <t>2nd trial</t>
    <phoneticPr fontId="2" type="noConversion"/>
  </si>
  <si>
    <t>3rd trial</t>
    <phoneticPr fontId="2" type="noConversion"/>
  </si>
  <si>
    <t>DLD1</t>
    <phoneticPr fontId="2" type="noConversion"/>
  </si>
  <si>
    <t>SW480</t>
    <phoneticPr fontId="2" type="noConversion"/>
  </si>
  <si>
    <t>SW620</t>
    <phoneticPr fontId="2" type="noConversion"/>
  </si>
  <si>
    <t>HCT116</t>
    <phoneticPr fontId="2" type="noConversion"/>
  </si>
  <si>
    <t>DLD1-V1</t>
    <phoneticPr fontId="2" type="noConversion"/>
  </si>
  <si>
    <t>DLD1-OPN#3</t>
    <phoneticPr fontId="2" type="noConversion"/>
  </si>
  <si>
    <t>DLD1-OPN#1</t>
    <phoneticPr fontId="2" type="noConversion"/>
  </si>
  <si>
    <t>siCTL</t>
    <phoneticPr fontId="2" type="noConversion"/>
  </si>
  <si>
    <t>siOPN</t>
    <phoneticPr fontId="2" type="noConversion"/>
  </si>
  <si>
    <t>DLD1-Vc</t>
    <phoneticPr fontId="2" type="noConversion"/>
  </si>
  <si>
    <t>OPN expression (Fold to vector)</t>
    <phoneticPr fontId="2" type="noConversion"/>
  </si>
  <si>
    <t>OPN</t>
    <phoneticPr fontId="2" type="noConversion"/>
  </si>
  <si>
    <t>E-Cad</t>
    <phoneticPr fontId="2" type="noConversion"/>
  </si>
  <si>
    <t>Twist</t>
    <phoneticPr fontId="2" type="noConversion"/>
  </si>
  <si>
    <t>Snail</t>
    <phoneticPr fontId="2" type="noConversion"/>
  </si>
  <si>
    <t>delta Ct (OPN-GAPDH)</t>
    <phoneticPr fontId="2" type="noConversion"/>
  </si>
  <si>
    <t>OPN expression (Fold to siCTL)</t>
    <phoneticPr fontId="2" type="noConversion"/>
  </si>
  <si>
    <t>OPN1</t>
    <phoneticPr fontId="2" type="noConversion"/>
  </si>
  <si>
    <t>OPN3</t>
    <phoneticPr fontId="2" type="noConversion"/>
  </si>
  <si>
    <t>Vector</t>
    <phoneticPr fontId="2" type="noConversion"/>
  </si>
  <si>
    <t>1st trial</t>
    <phoneticPr fontId="2" type="noConversion"/>
  </si>
  <si>
    <t>2nd trial</t>
    <phoneticPr fontId="2" type="noConversion"/>
  </si>
  <si>
    <t>3rd trial</t>
    <phoneticPr fontId="2" type="noConversion"/>
  </si>
  <si>
    <t>average</t>
    <phoneticPr fontId="2" type="noConversion"/>
  </si>
  <si>
    <t>siCTL</t>
    <phoneticPr fontId="2" type="noConversion"/>
  </si>
  <si>
    <t>siOPN</t>
    <phoneticPr fontId="2" type="noConversion"/>
  </si>
  <si>
    <t>DLD1-OPN1</t>
    <phoneticPr fontId="2" type="noConversion"/>
  </si>
  <si>
    <t>10% FBS containing complete medium as chemoattractant</t>
    <phoneticPr fontId="2" type="noConversion"/>
  </si>
  <si>
    <t>1:1 complete medium with cultured medium (as source of secreted OPN) as chemoattractant</t>
    <phoneticPr fontId="2" type="noConversion"/>
  </si>
  <si>
    <t>Medium from</t>
    <phoneticPr fontId="2" type="noConversion"/>
  </si>
  <si>
    <t>DLD1 stable clone</t>
    <phoneticPr fontId="2" type="noConversion"/>
  </si>
  <si>
    <t>1st trial</t>
    <phoneticPr fontId="2" type="noConversion"/>
  </si>
  <si>
    <t>2nd trial</t>
    <phoneticPr fontId="2" type="noConversion"/>
  </si>
  <si>
    <t>3rd trial</t>
    <phoneticPr fontId="2" type="noConversion"/>
  </si>
  <si>
    <t>Vector</t>
    <phoneticPr fontId="2" type="noConversion"/>
  </si>
  <si>
    <t>OPN#1</t>
    <phoneticPr fontId="2" type="noConversion"/>
  </si>
  <si>
    <t>OPN#3</t>
    <phoneticPr fontId="2" type="noConversion"/>
  </si>
  <si>
    <t>DLD1 stable clone</t>
    <phoneticPr fontId="2" type="noConversion"/>
  </si>
  <si>
    <t>OPN</t>
  </si>
  <si>
    <t>blanked</t>
  </si>
  <si>
    <t>Fold</t>
    <phoneticPr fontId="7" type="noConversion"/>
  </si>
  <si>
    <t>V1</t>
  </si>
  <si>
    <t>O1</t>
  </si>
  <si>
    <t>V2</t>
  </si>
  <si>
    <t>O3</t>
  </si>
  <si>
    <t>siCTL</t>
  </si>
  <si>
    <t>siOPN</t>
  </si>
  <si>
    <t>blank</t>
  </si>
  <si>
    <t>E-cad</t>
  </si>
  <si>
    <t>GAPDH</t>
  </si>
</sst>
</file>

<file path=xl/styles.xml><?xml version="1.0" encoding="utf-8"?>
<styleSheet xmlns="http://schemas.openxmlformats.org/spreadsheetml/2006/main">
  <numFmts count="3">
    <numFmt numFmtId="176" formatCode="0.0000"/>
    <numFmt numFmtId="177" formatCode="0.00_ "/>
    <numFmt numFmtId="178" formatCode="0.000_ "/>
  </numFmts>
  <fonts count="8"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>
      <alignment vertical="center"/>
    </xf>
    <xf numFmtId="2" fontId="3" fillId="0" borderId="0" xfId="3" applyNumberFormat="1"/>
    <xf numFmtId="2" fontId="3" fillId="0" borderId="0" xfId="4" applyNumberFormat="1" applyFill="1"/>
    <xf numFmtId="2" fontId="3" fillId="0" borderId="0" xfId="4" applyNumberFormat="1"/>
    <xf numFmtId="2" fontId="3" fillId="0" borderId="0" xfId="4" applyNumberFormat="1"/>
    <xf numFmtId="0" fontId="3" fillId="0" borderId="0" xfId="4"/>
    <xf numFmtId="0" fontId="3" fillId="0" borderId="0" xfId="4"/>
    <xf numFmtId="176" fontId="3" fillId="0" borderId="0" xfId="4" applyNumberFormat="1" applyFill="1"/>
    <xf numFmtId="2" fontId="3" fillId="0" borderId="0" xfId="4" applyNumberFormat="1" applyFill="1" applyAlignment="1">
      <alignment horizontal="center"/>
    </xf>
    <xf numFmtId="0" fontId="3" fillId="0" borderId="0" xfId="4"/>
    <xf numFmtId="177" fontId="3" fillId="0" borderId="0" xfId="4" applyNumberFormat="1"/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Border="1">
      <alignment vertical="center"/>
    </xf>
    <xf numFmtId="178" fontId="5" fillId="0" borderId="0" xfId="1" applyNumberFormat="1" applyFont="1" applyBorder="1"/>
    <xf numFmtId="178" fontId="5" fillId="0" borderId="0" xfId="0" applyNumberFormat="1" applyFont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Border="1"/>
    <xf numFmtId="0" fontId="5" fillId="0" borderId="0" xfId="0" applyFont="1" applyFill="1" applyBorder="1">
      <alignment vertical="center"/>
    </xf>
    <xf numFmtId="0" fontId="5" fillId="0" borderId="1" xfId="1" applyFont="1" applyBorder="1"/>
    <xf numFmtId="178" fontId="5" fillId="0" borderId="0" xfId="0" applyNumberFormat="1" applyFont="1" applyBorder="1">
      <alignment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/>
    </xf>
    <xf numFmtId="2" fontId="3" fillId="0" borderId="0" xfId="4" applyNumberForma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1">
    <cellStyle name="Normal" xfId="0" builtinId="0"/>
    <cellStyle name="Normal 2" xfId="1"/>
    <cellStyle name="Normal 2 2" xfId="4"/>
    <cellStyle name="Normal 2 3" xfId="3"/>
    <cellStyle name="Normal 3" xfId="5"/>
    <cellStyle name="Normal 4" xfId="6"/>
    <cellStyle name="Normal 4 2" xfId="8"/>
    <cellStyle name="Normal 5" xfId="2"/>
    <cellStyle name="Normal 5 2" xfId="9"/>
    <cellStyle name="Normal 6" xfId="7"/>
    <cellStyle name="Normal 6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workbookViewId="0">
      <selection activeCell="N16" sqref="N16:O18"/>
    </sheetView>
  </sheetViews>
  <sheetFormatPr defaultRowHeight="13.2"/>
  <cols>
    <col min="1" max="9" width="9" style="11"/>
    <col min="10" max="11" width="14" style="11" bestFit="1" customWidth="1"/>
    <col min="12" max="12" width="14" style="11" customWidth="1"/>
    <col min="13" max="13" width="9" style="11"/>
    <col min="14" max="14" width="17.625" style="11" customWidth="1"/>
    <col min="15" max="15" width="18.875" style="11" customWidth="1"/>
    <col min="16" max="16" width="9" style="11"/>
    <col min="17" max="18" width="14" style="11" bestFit="1" customWidth="1"/>
    <col min="19" max="20" width="9" style="11"/>
    <col min="21" max="22" width="14" style="11" bestFit="1" customWidth="1"/>
    <col min="23" max="16384" width="9" style="11"/>
  </cols>
  <sheetData>
    <row r="1" spans="2:25">
      <c r="C1" s="25" t="s">
        <v>4</v>
      </c>
      <c r="D1" s="25"/>
      <c r="E1" s="25"/>
      <c r="I1" s="25" t="s">
        <v>19</v>
      </c>
      <c r="J1" s="25"/>
      <c r="K1" s="25"/>
      <c r="L1" s="12"/>
      <c r="N1" s="25" t="s">
        <v>25</v>
      </c>
      <c r="O1" s="25"/>
      <c r="W1" s="13"/>
    </row>
    <row r="2" spans="2:25">
      <c r="C2" s="14" t="s">
        <v>0</v>
      </c>
      <c r="D2" s="14" t="s">
        <v>1</v>
      </c>
      <c r="E2" s="14" t="s">
        <v>2</v>
      </c>
      <c r="F2" s="14" t="s">
        <v>3</v>
      </c>
      <c r="H2" s="11" t="s">
        <v>20</v>
      </c>
      <c r="I2" s="14" t="s">
        <v>18</v>
      </c>
      <c r="J2" s="14" t="s">
        <v>15</v>
      </c>
      <c r="K2" s="14" t="s">
        <v>14</v>
      </c>
      <c r="L2" s="14"/>
      <c r="N2" s="26" t="s">
        <v>15</v>
      </c>
      <c r="O2" s="26"/>
      <c r="W2" s="14"/>
    </row>
    <row r="3" spans="2:25">
      <c r="B3" s="15" t="s">
        <v>6</v>
      </c>
      <c r="C3" s="16">
        <v>10.856893999999999</v>
      </c>
      <c r="D3" s="16">
        <v>8.5649634999999993</v>
      </c>
      <c r="E3" s="16">
        <v>12.351284250000001</v>
      </c>
      <c r="F3" s="16">
        <v>8.0370450000000009</v>
      </c>
      <c r="G3" s="15"/>
      <c r="H3" s="15" t="s">
        <v>6</v>
      </c>
      <c r="I3" s="17">
        <f>POWER(0.5, I22-I22)</f>
        <v>1</v>
      </c>
      <c r="J3" s="17">
        <f>POWER(0.5, (J22-I22))</f>
        <v>6.80350179695861</v>
      </c>
      <c r="K3" s="17">
        <f>POWER(0.5, (K22-I22))</f>
        <v>2.9168061330717459</v>
      </c>
      <c r="M3" s="11" t="s">
        <v>20</v>
      </c>
      <c r="N3" s="18" t="s">
        <v>16</v>
      </c>
      <c r="O3" s="19" t="s">
        <v>17</v>
      </c>
    </row>
    <row r="4" spans="2:25">
      <c r="B4" s="15" t="s">
        <v>7</v>
      </c>
      <c r="C4" s="16">
        <v>9.1164710000000007</v>
      </c>
      <c r="D4" s="16">
        <v>6.8703444999999981</v>
      </c>
      <c r="E4" s="16">
        <v>12.899435499999999</v>
      </c>
      <c r="F4" s="16">
        <v>7.0254080000000005</v>
      </c>
      <c r="G4" s="15"/>
      <c r="H4" s="15" t="s">
        <v>7</v>
      </c>
      <c r="I4" s="17">
        <f t="shared" ref="I4:I5" si="0">POWER(0.5, I23-I23)</f>
        <v>1</v>
      </c>
      <c r="J4" s="17">
        <f t="shared" ref="J4:J5" si="1">POWER(0.5, (J23-I23))</f>
        <v>7.2632211107581508</v>
      </c>
      <c r="K4" s="17">
        <f t="shared" ref="K4:K5" si="2">POWER(0.5, (K23-I23))</f>
        <v>3.421075634182642</v>
      </c>
      <c r="M4" s="15" t="s">
        <v>6</v>
      </c>
      <c r="N4" s="16">
        <f>POWER(0.5, (N25-N25))</f>
        <v>1</v>
      </c>
      <c r="O4" s="16">
        <f>POWER(0.5, (O25-N25))</f>
        <v>0.32053326658242048</v>
      </c>
    </row>
    <row r="5" spans="2:25">
      <c r="B5" s="15" t="s">
        <v>8</v>
      </c>
      <c r="C5" s="16">
        <v>9.7397594999999981</v>
      </c>
      <c r="D5" s="16">
        <v>8.4816110000000009</v>
      </c>
      <c r="E5" s="16">
        <v>11.019816500000001</v>
      </c>
      <c r="F5" s="16">
        <v>7.7939335000000014</v>
      </c>
      <c r="G5" s="15"/>
      <c r="H5" s="15" t="s">
        <v>8</v>
      </c>
      <c r="I5" s="17">
        <f t="shared" si="0"/>
        <v>1</v>
      </c>
      <c r="J5" s="17">
        <f t="shared" si="1"/>
        <v>6.3728800204992639</v>
      </c>
      <c r="K5" s="17">
        <f t="shared" si="2"/>
        <v>2.4868663916451528</v>
      </c>
      <c r="M5" s="15" t="s">
        <v>7</v>
      </c>
      <c r="N5" s="16">
        <f>POWER(0.5, (N26-N26))</f>
        <v>1</v>
      </c>
      <c r="O5" s="16">
        <f>POWER(0.5, (O26-N26))</f>
        <v>0.24767171119820958</v>
      </c>
    </row>
    <row r="6" spans="2:25">
      <c r="B6" s="15"/>
      <c r="C6" s="20"/>
      <c r="D6" s="20"/>
      <c r="E6" s="20"/>
      <c r="F6" s="15"/>
      <c r="G6" s="15"/>
      <c r="H6" s="21" t="s">
        <v>21</v>
      </c>
      <c r="M6" s="15" t="s">
        <v>8</v>
      </c>
      <c r="N6" s="16">
        <f>POWER(0.5, (N27-N27))</f>
        <v>1</v>
      </c>
      <c r="O6" s="16">
        <f>POWER(0.5, (O27-N27))</f>
        <v>0.34310037313594527</v>
      </c>
      <c r="X6" s="22"/>
      <c r="Y6" s="22"/>
    </row>
    <row r="7" spans="2:25">
      <c r="B7" s="15"/>
      <c r="C7" s="20"/>
      <c r="D7" s="20"/>
      <c r="E7" s="20"/>
      <c r="F7" s="15"/>
      <c r="G7" s="15"/>
      <c r="H7" s="15" t="s">
        <v>6</v>
      </c>
      <c r="I7" s="17">
        <f>POWER(0.5, I26-I26)</f>
        <v>1</v>
      </c>
      <c r="J7" s="17">
        <f>POWER(0.5, (J26-I26))</f>
        <v>0.37914155663081484</v>
      </c>
      <c r="K7" s="17">
        <f>POWER(0.5, (K26-I26))</f>
        <v>0.52923064201750192</v>
      </c>
      <c r="M7" s="21" t="s">
        <v>21</v>
      </c>
      <c r="N7" s="20"/>
      <c r="O7" s="20"/>
      <c r="X7" s="22"/>
      <c r="Y7" s="22"/>
    </row>
    <row r="8" spans="2:25">
      <c r="H8" s="15" t="s">
        <v>7</v>
      </c>
      <c r="I8" s="17">
        <f t="shared" ref="I8:I9" si="3">POWER(0.5, I27-I27)</f>
        <v>1</v>
      </c>
      <c r="J8" s="17">
        <f t="shared" ref="J8:J9" si="4">POWER(0.5, (J27-I27))</f>
        <v>0.352794628422201</v>
      </c>
      <c r="K8" s="17">
        <f t="shared" ref="K8:K9" si="5">POWER(0.5, (K27-I27))</f>
        <v>0.38398237577419048</v>
      </c>
      <c r="M8" s="15" t="s">
        <v>6</v>
      </c>
      <c r="N8" s="16">
        <f>POWER(0.5, (N29-N29))</f>
        <v>1</v>
      </c>
      <c r="O8" s="16">
        <f>POWER(0.5, (O29-N29))</f>
        <v>2.2354604162288201</v>
      </c>
      <c r="X8" s="22"/>
      <c r="Y8" s="22"/>
    </row>
    <row r="9" spans="2:25">
      <c r="C9" s="25" t="s">
        <v>5</v>
      </c>
      <c r="D9" s="25"/>
      <c r="E9" s="25"/>
      <c r="F9" s="25"/>
      <c r="H9" s="15" t="s">
        <v>8</v>
      </c>
      <c r="I9" s="17">
        <f t="shared" si="3"/>
        <v>1</v>
      </c>
      <c r="J9" s="17">
        <f t="shared" si="4"/>
        <v>0.30713099107082187</v>
      </c>
      <c r="K9" s="17">
        <f t="shared" si="5"/>
        <v>0.52794571500475163</v>
      </c>
      <c r="L9" s="12"/>
      <c r="M9" s="15" t="s">
        <v>7</v>
      </c>
      <c r="N9" s="16">
        <f>POWER(0.5, (N30-N30))</f>
        <v>1</v>
      </c>
      <c r="O9" s="16">
        <f>POWER(0.5, (O30-N30))</f>
        <v>2.5448577214572228</v>
      </c>
      <c r="P9" s="13"/>
      <c r="X9" s="22"/>
      <c r="Y9" s="22"/>
    </row>
    <row r="10" spans="2:25">
      <c r="C10" s="14" t="s">
        <v>0</v>
      </c>
      <c r="D10" s="14" t="s">
        <v>1</v>
      </c>
      <c r="E10" s="14" t="s">
        <v>2</v>
      </c>
      <c r="F10" s="14" t="s">
        <v>3</v>
      </c>
      <c r="H10" s="21" t="s">
        <v>22</v>
      </c>
      <c r="L10" s="14"/>
      <c r="M10" s="15" t="s">
        <v>8</v>
      </c>
      <c r="N10" s="16">
        <f>POWER(0.5, (N31-N31))</f>
        <v>1</v>
      </c>
      <c r="O10" s="16">
        <f>POWER(0.5, (O31-N31))</f>
        <v>1.9636788455365639</v>
      </c>
      <c r="P10" s="14"/>
      <c r="X10" s="22"/>
      <c r="Y10" s="22"/>
    </row>
    <row r="11" spans="2:25">
      <c r="B11" s="11" t="s">
        <v>6</v>
      </c>
      <c r="C11" s="17">
        <v>8.0963240725352104E-2</v>
      </c>
      <c r="D11" s="17">
        <v>9.2107374355870117E-2</v>
      </c>
      <c r="E11" s="17">
        <v>0.11675472989464579</v>
      </c>
      <c r="F11" s="17">
        <v>0.12442383985656419</v>
      </c>
      <c r="H11" s="15" t="s">
        <v>6</v>
      </c>
      <c r="I11" s="17">
        <f>POWER(0.5, I30-I30)</f>
        <v>1</v>
      </c>
      <c r="J11" s="17">
        <f>POWER(0.5, (J30-I30))</f>
        <v>5.7901972653110017</v>
      </c>
      <c r="K11" s="17">
        <f>POWER(0.5, (K30-I30))</f>
        <v>3.5838555756959125</v>
      </c>
      <c r="L11" s="20"/>
      <c r="M11" s="21" t="s">
        <v>22</v>
      </c>
    </row>
    <row r="12" spans="2:25">
      <c r="B12" s="11" t="s">
        <v>7</v>
      </c>
      <c r="C12" s="17">
        <v>7.7522772217435407E-2</v>
      </c>
      <c r="D12" s="17">
        <v>0.10969156815175521</v>
      </c>
      <c r="E12" s="17">
        <v>0.14555310872693505</v>
      </c>
      <c r="F12" s="17">
        <v>0.14234048755602521</v>
      </c>
      <c r="H12" s="15" t="s">
        <v>7</v>
      </c>
      <c r="I12" s="17">
        <f t="shared" ref="I12:I13" si="6">POWER(0.5, I31-I31)</f>
        <v>1</v>
      </c>
      <c r="J12" s="17">
        <f t="shared" ref="J12:J13" si="7">POWER(0.5, (J31-I31))</f>
        <v>6.9979361436116037</v>
      </c>
      <c r="K12" s="17">
        <f t="shared" ref="K12:K13" si="8">POWER(0.5, (K31-I31))</f>
        <v>3.7012087329521233</v>
      </c>
      <c r="L12" s="20"/>
      <c r="M12" s="15" t="s">
        <v>6</v>
      </c>
      <c r="N12" s="16">
        <f>POWER(0.5, (N33-N33))</f>
        <v>1</v>
      </c>
      <c r="O12" s="16">
        <f>POWER(0.5, (O33-N33))</f>
        <v>0.27938762005200068</v>
      </c>
      <c r="R12" s="15"/>
      <c r="S12" s="15"/>
      <c r="T12" s="15"/>
    </row>
    <row r="13" spans="2:25">
      <c r="B13" s="11" t="s">
        <v>8</v>
      </c>
      <c r="C13" s="17">
        <v>9.0745612687833765E-2</v>
      </c>
      <c r="D13" s="17">
        <v>0.1026719396921454</v>
      </c>
      <c r="E13" s="17">
        <v>0.11790212967795857</v>
      </c>
      <c r="F13" s="17">
        <v>0.12830491817770831</v>
      </c>
      <c r="H13" s="15" t="s">
        <v>8</v>
      </c>
      <c r="I13" s="17">
        <f t="shared" si="6"/>
        <v>1</v>
      </c>
      <c r="J13" s="17">
        <f t="shared" si="7"/>
        <v>5.5032943693506224</v>
      </c>
      <c r="K13" s="17">
        <f t="shared" si="8"/>
        <v>3.4702233011328216</v>
      </c>
      <c r="L13" s="20"/>
      <c r="M13" s="15" t="s">
        <v>7</v>
      </c>
      <c r="N13" s="16">
        <f>POWER(0.5, (N34-N34))</f>
        <v>1</v>
      </c>
      <c r="O13" s="16">
        <f>POWER(0.5, (O34-N34))</f>
        <v>0.23647933127357357</v>
      </c>
      <c r="R13" s="15"/>
      <c r="S13" s="15"/>
      <c r="T13" s="15"/>
    </row>
    <row r="14" spans="2:25">
      <c r="H14" s="21" t="s">
        <v>23</v>
      </c>
      <c r="M14" s="15" t="s">
        <v>8</v>
      </c>
      <c r="N14" s="16">
        <f>POWER(0.5, (N35-N35))</f>
        <v>1</v>
      </c>
      <c r="O14" s="16">
        <f>POWER(0.5, (O35-N35))</f>
        <v>0.28353053095139918</v>
      </c>
      <c r="R14" s="20"/>
      <c r="S14" s="15"/>
      <c r="T14" s="15"/>
    </row>
    <row r="15" spans="2:25">
      <c r="H15" s="15" t="s">
        <v>6</v>
      </c>
      <c r="I15" s="17">
        <f>POWER(0.5, I34-I34)</f>
        <v>1</v>
      </c>
      <c r="J15" s="17">
        <f>POWER(0.5, (J34-I34))</f>
        <v>8.5513280927388386</v>
      </c>
      <c r="K15" s="17">
        <f>POWER(0.5, (K34-I34))</f>
        <v>3.3286045883405122</v>
      </c>
      <c r="M15" s="21" t="s">
        <v>23</v>
      </c>
      <c r="R15" s="20"/>
      <c r="S15" s="15"/>
      <c r="T15" s="15"/>
    </row>
    <row r="16" spans="2:25">
      <c r="H16" s="15" t="s">
        <v>7</v>
      </c>
      <c r="I16" s="17">
        <f t="shared" ref="I16:I17" si="9">POWER(0.5, I35-I35)</f>
        <v>1</v>
      </c>
      <c r="J16" s="17">
        <f t="shared" ref="J16:J17" si="10">POWER(0.5, (J35-I35))</f>
        <v>7.669813513669232</v>
      </c>
      <c r="K16" s="17">
        <f t="shared" ref="K16:K17" si="11">POWER(0.5, (K35-I35))</f>
        <v>6.5795230194197947</v>
      </c>
      <c r="M16" s="15" t="s">
        <v>6</v>
      </c>
      <c r="N16" s="16">
        <f>POWER(0.5, (N37-N37))</f>
        <v>1</v>
      </c>
      <c r="O16" s="16">
        <f>POWER(0.5, (O37-N37))</f>
        <v>0.1638798633427862</v>
      </c>
      <c r="R16" s="20"/>
      <c r="S16" s="15"/>
      <c r="T16" s="15"/>
    </row>
    <row r="17" spans="8:20">
      <c r="H17" s="15" t="s">
        <v>8</v>
      </c>
      <c r="I17" s="17">
        <f t="shared" si="9"/>
        <v>1</v>
      </c>
      <c r="J17" s="17">
        <f t="shared" si="10"/>
        <v>4.7670788878595314</v>
      </c>
      <c r="K17" s="17">
        <f t="shared" si="11"/>
        <v>4.4270019226519253</v>
      </c>
      <c r="M17" s="15" t="s">
        <v>7</v>
      </c>
      <c r="N17" s="16">
        <f>POWER(0.5, (N38-N38))</f>
        <v>1</v>
      </c>
      <c r="O17" s="16">
        <f>POWER(0.5, (O38-N38))</f>
        <v>0.14704646425223278</v>
      </c>
      <c r="R17" s="20"/>
      <c r="S17" s="15"/>
      <c r="T17" s="15"/>
    </row>
    <row r="18" spans="8:20">
      <c r="M18" s="15" t="s">
        <v>8</v>
      </c>
      <c r="N18" s="16">
        <f>POWER(0.5, (N39-N39))</f>
        <v>1</v>
      </c>
      <c r="O18" s="16">
        <f>POWER(0.5, (O39-N39))</f>
        <v>0.1922795183725223</v>
      </c>
      <c r="R18" s="15"/>
      <c r="S18" s="15"/>
      <c r="T18" s="15"/>
    </row>
    <row r="20" spans="8:20">
      <c r="I20" s="14" t="s">
        <v>18</v>
      </c>
      <c r="J20" s="14" t="s">
        <v>15</v>
      </c>
      <c r="K20" s="14" t="s">
        <v>14</v>
      </c>
    </row>
    <row r="21" spans="8:20">
      <c r="H21" s="11" t="s">
        <v>20</v>
      </c>
      <c r="I21" s="25" t="s">
        <v>4</v>
      </c>
      <c r="J21" s="25"/>
      <c r="K21" s="25"/>
    </row>
    <row r="22" spans="8:20">
      <c r="H22" s="15" t="s">
        <v>6</v>
      </c>
      <c r="I22" s="16">
        <v>9.1407710000000009</v>
      </c>
      <c r="J22" s="16">
        <v>6.3744934999999998</v>
      </c>
      <c r="K22" s="16">
        <v>7.5963814999999997</v>
      </c>
      <c r="N22" s="26" t="s">
        <v>15</v>
      </c>
      <c r="O22" s="26"/>
    </row>
    <row r="23" spans="8:20">
      <c r="H23" s="15" t="s">
        <v>7</v>
      </c>
      <c r="I23" s="16">
        <v>9.2546064999999995</v>
      </c>
      <c r="J23" s="16">
        <v>6.3939969999999988</v>
      </c>
      <c r="K23" s="16">
        <v>7.4801564999999997</v>
      </c>
      <c r="N23" s="18" t="s">
        <v>16</v>
      </c>
      <c r="O23" s="19" t="s">
        <v>17</v>
      </c>
    </row>
    <row r="24" spans="8:20">
      <c r="H24" s="15" t="s">
        <v>8</v>
      </c>
      <c r="I24" s="16">
        <v>9.0269355000000004</v>
      </c>
      <c r="J24" s="16">
        <v>6.3549899999999973</v>
      </c>
      <c r="K24" s="16">
        <v>7.7126064999999997</v>
      </c>
      <c r="M24" s="11" t="s">
        <v>20</v>
      </c>
      <c r="N24" s="25" t="s">
        <v>24</v>
      </c>
      <c r="O24" s="25"/>
    </row>
    <row r="25" spans="8:20">
      <c r="H25" s="21" t="s">
        <v>21</v>
      </c>
      <c r="M25" s="15" t="s">
        <v>6</v>
      </c>
      <c r="N25" s="16">
        <v>6.3640439999999998</v>
      </c>
      <c r="O25" s="16">
        <v>8.0054980000000011</v>
      </c>
    </row>
    <row r="26" spans="8:20">
      <c r="H26" s="15" t="s">
        <v>6</v>
      </c>
      <c r="I26" s="16">
        <v>13.823036499999997</v>
      </c>
      <c r="J26" s="16">
        <v>15.222228000000001</v>
      </c>
      <c r="K26" s="16">
        <v>14.741068</v>
      </c>
      <c r="M26" s="15" t="s">
        <v>7</v>
      </c>
      <c r="N26" s="16">
        <v>6.3459359999999982</v>
      </c>
      <c r="O26" s="16">
        <v>8.3594349999999977</v>
      </c>
    </row>
    <row r="27" spans="8:20">
      <c r="H27" s="15" t="s">
        <v>7</v>
      </c>
      <c r="I27" s="16">
        <v>13.784271499999999</v>
      </c>
      <c r="J27" s="16">
        <v>15.287371000000002</v>
      </c>
      <c r="K27" s="16">
        <v>15.1651595</v>
      </c>
      <c r="M27" s="15" t="s">
        <v>8</v>
      </c>
      <c r="N27" s="16">
        <v>6.7065270999999997</v>
      </c>
      <c r="O27" s="16">
        <v>8.249824499999999</v>
      </c>
    </row>
    <row r="28" spans="8:20">
      <c r="H28" s="15" t="s">
        <v>8</v>
      </c>
      <c r="I28" s="16">
        <v>13.861801499999999</v>
      </c>
      <c r="J28" s="16">
        <v>15.564875499999999</v>
      </c>
      <c r="K28" s="16">
        <v>14.783340000000001</v>
      </c>
      <c r="M28" s="21" t="s">
        <v>21</v>
      </c>
      <c r="N28" s="23"/>
      <c r="O28" s="23"/>
    </row>
    <row r="29" spans="8:20">
      <c r="H29" s="21" t="s">
        <v>22</v>
      </c>
      <c r="M29" s="15" t="s">
        <v>6</v>
      </c>
      <c r="N29" s="16">
        <v>12.242981</v>
      </c>
      <c r="O29" s="16">
        <v>11.082409000000002</v>
      </c>
    </row>
    <row r="30" spans="8:20">
      <c r="H30" s="15" t="s">
        <v>6</v>
      </c>
      <c r="I30" s="16">
        <v>20.507708000000001</v>
      </c>
      <c r="J30" s="16">
        <v>17.974095500000001</v>
      </c>
      <c r="K30" s="16">
        <v>18.666195500000004</v>
      </c>
      <c r="M30" s="15" t="s">
        <v>7</v>
      </c>
      <c r="N30" s="16">
        <v>12.374890499999999</v>
      </c>
      <c r="O30" s="16">
        <v>11.027305500000001</v>
      </c>
    </row>
    <row r="31" spans="8:20">
      <c r="H31" s="15" t="s">
        <v>7</v>
      </c>
      <c r="I31" s="16">
        <v>20.3866385</v>
      </c>
      <c r="J31" s="16">
        <v>17.579709000000001</v>
      </c>
      <c r="K31" s="16">
        <v>18.498642</v>
      </c>
      <c r="M31" s="15" t="s">
        <v>8</v>
      </c>
      <c r="N31" s="16">
        <v>12.111071499999998</v>
      </c>
      <c r="O31" s="16">
        <v>11.1375125</v>
      </c>
    </row>
    <row r="32" spans="8:20">
      <c r="H32" s="15" t="s">
        <v>8</v>
      </c>
      <c r="I32" s="16">
        <v>20.828777500000001</v>
      </c>
      <c r="J32" s="16">
        <v>18.368482</v>
      </c>
      <c r="K32" s="16">
        <v>19.033749</v>
      </c>
      <c r="M32" s="21" t="s">
        <v>22</v>
      </c>
      <c r="N32" s="23"/>
      <c r="O32" s="23"/>
    </row>
    <row r="33" spans="8:15">
      <c r="H33" s="21" t="s">
        <v>23</v>
      </c>
      <c r="M33" s="15" t="s">
        <v>6</v>
      </c>
      <c r="N33" s="16">
        <v>18.673774999999999</v>
      </c>
      <c r="O33" s="16">
        <v>20.513434999999998</v>
      </c>
    </row>
    <row r="34" spans="8:15">
      <c r="H34" s="15" t="s">
        <v>6</v>
      </c>
      <c r="I34" s="16">
        <v>17.337506499999996</v>
      </c>
      <c r="J34" s="16">
        <v>14.241357999999998</v>
      </c>
      <c r="K34" s="16">
        <v>15.602589000000002</v>
      </c>
      <c r="M34" s="15" t="s">
        <v>7</v>
      </c>
      <c r="N34" s="16">
        <v>18.553498000000001</v>
      </c>
      <c r="O34" s="16">
        <v>20.633711999999996</v>
      </c>
    </row>
    <row r="35" spans="8:15">
      <c r="H35" s="15" t="s">
        <v>7</v>
      </c>
      <c r="I35" s="16">
        <v>17.221681499999999</v>
      </c>
      <c r="J35" s="16">
        <v>14.282489999999999</v>
      </c>
      <c r="K35" s="16">
        <v>14.503698500000002</v>
      </c>
      <c r="M35" s="15" t="s">
        <v>8</v>
      </c>
      <c r="N35" s="16">
        <v>18.794052000000001</v>
      </c>
      <c r="O35" s="16">
        <v>20.612476000000001</v>
      </c>
    </row>
    <row r="36" spans="8:15">
      <c r="H36" s="15" t="s">
        <v>8</v>
      </c>
      <c r="I36" s="16">
        <v>16.453331499999997</v>
      </c>
      <c r="J36" s="16">
        <v>14.200225999999997</v>
      </c>
      <c r="K36" s="16">
        <v>14.3070015</v>
      </c>
      <c r="M36" s="21" t="s">
        <v>23</v>
      </c>
      <c r="N36" s="23"/>
      <c r="O36" s="23"/>
    </row>
    <row r="37" spans="8:15">
      <c r="M37" s="15" t="s">
        <v>6</v>
      </c>
      <c r="N37" s="16">
        <v>22.644843999999999</v>
      </c>
      <c r="O37" s="16">
        <v>25.254133499999998</v>
      </c>
    </row>
    <row r="38" spans="8:15">
      <c r="M38" s="15" t="s">
        <v>7</v>
      </c>
      <c r="N38" s="16">
        <v>21.410629</v>
      </c>
      <c r="O38" s="16">
        <v>24.176285</v>
      </c>
    </row>
    <row r="39" spans="8:15">
      <c r="M39" s="15" t="s">
        <v>8</v>
      </c>
      <c r="N39" s="16">
        <v>22.879059000000002</v>
      </c>
      <c r="O39" s="16">
        <v>25.257781999999999</v>
      </c>
    </row>
  </sheetData>
  <mergeCells count="8">
    <mergeCell ref="C1:E1"/>
    <mergeCell ref="C9:F9"/>
    <mergeCell ref="I21:K21"/>
    <mergeCell ref="N24:O24"/>
    <mergeCell ref="N22:O22"/>
    <mergeCell ref="N1:O1"/>
    <mergeCell ref="N2:O2"/>
    <mergeCell ref="I1:K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"/>
  <sheetViews>
    <sheetView workbookViewId="0">
      <selection activeCell="K2" sqref="K2:K4"/>
    </sheetView>
  </sheetViews>
  <sheetFormatPr defaultRowHeight="15"/>
  <cols>
    <col min="9" max="9" width="13.625" customWidth="1"/>
    <col min="10" max="11" width="15.875" bestFit="1" customWidth="1"/>
    <col min="12" max="12" width="14.625" customWidth="1"/>
    <col min="14" max="14" width="10.5" customWidth="1"/>
    <col min="15" max="15" width="11" customWidth="1"/>
  </cols>
  <sheetData>
    <row r="1" spans="2:15">
      <c r="B1" s="1"/>
      <c r="C1" s="4" t="s">
        <v>9</v>
      </c>
      <c r="D1" s="4" t="s">
        <v>10</v>
      </c>
      <c r="E1" s="2" t="s">
        <v>11</v>
      </c>
      <c r="F1" s="2" t="s">
        <v>12</v>
      </c>
      <c r="I1" s="2" t="s">
        <v>13</v>
      </c>
      <c r="J1" s="2" t="s">
        <v>15</v>
      </c>
      <c r="K1" s="2" t="s">
        <v>14</v>
      </c>
      <c r="L1" s="2"/>
      <c r="M1" s="1"/>
      <c r="N1" s="27" t="s">
        <v>15</v>
      </c>
      <c r="O1" s="27"/>
    </row>
    <row r="2" spans="2:15">
      <c r="B2" s="1" t="s">
        <v>6</v>
      </c>
      <c r="C2" s="1">
        <v>0.35837361674715162</v>
      </c>
      <c r="D2" s="1">
        <v>5.5584987103265169</v>
      </c>
      <c r="E2" s="1">
        <v>289.05423151880876</v>
      </c>
      <c r="F2" s="1">
        <v>293.36847266520795</v>
      </c>
      <c r="H2" s="1" t="s">
        <v>6</v>
      </c>
      <c r="I2" s="10">
        <v>6.3560551806827164</v>
      </c>
      <c r="J2" s="10">
        <v>265.39858822751313</v>
      </c>
      <c r="K2" s="10">
        <v>186.20774099909701</v>
      </c>
      <c r="L2" s="9"/>
      <c r="N2" s="8" t="s">
        <v>16</v>
      </c>
      <c r="O2" s="8" t="s">
        <v>17</v>
      </c>
    </row>
    <row r="3" spans="2:15">
      <c r="B3" s="1" t="s">
        <v>7</v>
      </c>
      <c r="C3" s="4">
        <v>0.31661419460409579</v>
      </c>
      <c r="D3" s="4">
        <v>3.265843493498537</v>
      </c>
      <c r="E3" s="4">
        <v>283.61868084619908</v>
      </c>
      <c r="F3" s="4">
        <v>303.29284765807893</v>
      </c>
      <c r="H3" s="1" t="s">
        <v>7</v>
      </c>
      <c r="I3" s="10">
        <v>5.8408488160786014</v>
      </c>
      <c r="J3" s="10">
        <v>282.46879617240057</v>
      </c>
      <c r="K3" s="10">
        <v>185.98465747582301</v>
      </c>
      <c r="L3" s="9"/>
      <c r="M3" s="1" t="s">
        <v>6</v>
      </c>
      <c r="N3" s="2">
        <v>279.09959016801713</v>
      </c>
      <c r="O3" s="2">
        <v>120.9997702448758</v>
      </c>
    </row>
    <row r="4" spans="2:15">
      <c r="B4" s="1" t="s">
        <v>8</v>
      </c>
      <c r="C4" s="4">
        <v>0.40128852210252142</v>
      </c>
      <c r="D4" s="4">
        <v>8.0982742362645954</v>
      </c>
      <c r="E4" s="4">
        <v>294.51346652111056</v>
      </c>
      <c r="F4" s="4">
        <v>283.52096110412879</v>
      </c>
      <c r="H4" s="1" t="s">
        <v>8</v>
      </c>
      <c r="I4" s="10">
        <v>8.3475616278678082</v>
      </c>
      <c r="J4" s="10">
        <v>267.04861442803758</v>
      </c>
      <c r="K4" s="10">
        <v>178.86335755665201</v>
      </c>
      <c r="L4" s="9"/>
      <c r="M4" s="1" t="s">
        <v>7</v>
      </c>
      <c r="N4" s="2">
        <v>261.67099506585396</v>
      </c>
      <c r="O4" s="2">
        <v>83.297981511651344</v>
      </c>
    </row>
    <row r="5" spans="2:15">
      <c r="B5" s="1"/>
      <c r="C5" s="3"/>
      <c r="D5" s="4"/>
      <c r="M5" s="1" t="s">
        <v>8</v>
      </c>
      <c r="N5" s="4">
        <v>259.48952503014647</v>
      </c>
      <c r="O5" s="2">
        <v>96.689878765124902</v>
      </c>
    </row>
    <row r="6" spans="2:15">
      <c r="B6" s="1"/>
      <c r="C6" s="3"/>
      <c r="D6" s="4"/>
    </row>
    <row r="7" spans="2:15">
      <c r="B7" s="1"/>
      <c r="C7" s="3"/>
      <c r="D7" s="4"/>
      <c r="N7" s="7"/>
    </row>
    <row r="8" spans="2:15">
      <c r="B8" s="1"/>
      <c r="C8" s="3"/>
      <c r="D8" s="4"/>
      <c r="N8" s="7"/>
    </row>
    <row r="9" spans="2:15">
      <c r="M9" s="5"/>
      <c r="N9" s="7"/>
    </row>
    <row r="10" spans="2:15">
      <c r="M10" s="5"/>
      <c r="N10" s="7"/>
    </row>
    <row r="11" spans="2:15">
      <c r="M11" s="5"/>
    </row>
    <row r="12" spans="2:15">
      <c r="M12" s="6"/>
    </row>
    <row r="13" spans="2:15">
      <c r="M13" s="6"/>
    </row>
    <row r="14" spans="2:15">
      <c r="M14" s="6"/>
    </row>
  </sheetData>
  <mergeCells count="1">
    <mergeCell ref="N1:O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selection activeCell="A4" sqref="A4:E17"/>
    </sheetView>
  </sheetViews>
  <sheetFormatPr defaultRowHeight="15"/>
  <sheetData>
    <row r="1" spans="1:24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N1" s="29" t="s">
        <v>37</v>
      </c>
      <c r="O1" s="29"/>
      <c r="P1" s="29"/>
      <c r="Q1" s="29"/>
      <c r="R1" s="29"/>
      <c r="S1" s="29"/>
      <c r="T1" s="29"/>
      <c r="U1" s="29"/>
      <c r="V1" s="29"/>
      <c r="W1" s="29"/>
      <c r="X1" s="29"/>
    </row>
    <row r="3" spans="1:24">
      <c r="N3" t="s">
        <v>29</v>
      </c>
    </row>
    <row r="4" spans="1:24">
      <c r="B4" t="s">
        <v>29</v>
      </c>
      <c r="C4">
        <v>1</v>
      </c>
      <c r="D4">
        <v>2</v>
      </c>
      <c r="E4" t="s">
        <v>32</v>
      </c>
      <c r="H4" t="s">
        <v>29</v>
      </c>
      <c r="I4">
        <v>1</v>
      </c>
      <c r="J4">
        <v>2</v>
      </c>
      <c r="K4" t="s">
        <v>32</v>
      </c>
      <c r="N4" s="30" t="s">
        <v>38</v>
      </c>
      <c r="O4" s="30"/>
      <c r="P4">
        <v>1</v>
      </c>
      <c r="Q4">
        <v>2</v>
      </c>
      <c r="R4" t="s">
        <v>32</v>
      </c>
      <c r="U4" t="s">
        <v>29</v>
      </c>
      <c r="V4">
        <v>1</v>
      </c>
      <c r="W4">
        <v>2</v>
      </c>
      <c r="X4" t="s">
        <v>32</v>
      </c>
    </row>
    <row r="5" spans="1:24" ht="15" customHeight="1">
      <c r="A5" s="28" t="s">
        <v>39</v>
      </c>
      <c r="B5" t="s">
        <v>28</v>
      </c>
      <c r="C5" s="24">
        <v>112</v>
      </c>
      <c r="D5" s="24">
        <v>100</v>
      </c>
      <c r="E5">
        <f>AVERAGE(C5:D5)</f>
        <v>106</v>
      </c>
      <c r="G5" s="28" t="s">
        <v>35</v>
      </c>
      <c r="H5" t="s">
        <v>33</v>
      </c>
      <c r="I5" s="24">
        <v>3000</v>
      </c>
      <c r="J5" s="24">
        <v>2800</v>
      </c>
      <c r="K5">
        <f>AVERAGE(I5:J5)</f>
        <v>2900</v>
      </c>
      <c r="N5" s="28" t="s">
        <v>39</v>
      </c>
      <c r="O5" t="s">
        <v>28</v>
      </c>
      <c r="P5" s="24">
        <v>53</v>
      </c>
      <c r="Q5" s="24">
        <v>75</v>
      </c>
      <c r="R5">
        <f>AVERAGE(P5:Q5)</f>
        <v>64</v>
      </c>
      <c r="T5" s="28" t="s">
        <v>35</v>
      </c>
      <c r="U5" t="s">
        <v>33</v>
      </c>
      <c r="V5" s="24">
        <v>520</v>
      </c>
      <c r="W5" s="24">
        <v>520</v>
      </c>
      <c r="X5">
        <f>AVERAGE(V5:W5)</f>
        <v>520</v>
      </c>
    </row>
    <row r="6" spans="1:24">
      <c r="A6" s="28"/>
      <c r="B6" t="s">
        <v>26</v>
      </c>
      <c r="C6" s="24">
        <v>2560</v>
      </c>
      <c r="D6" s="24">
        <v>1500</v>
      </c>
      <c r="E6">
        <f t="shared" ref="E6:E7" si="0">AVERAGE(C6:D6)</f>
        <v>2030</v>
      </c>
      <c r="G6" s="28"/>
      <c r="H6" t="s">
        <v>34</v>
      </c>
      <c r="I6" s="24">
        <v>1200</v>
      </c>
      <c r="J6" s="24">
        <v>1160</v>
      </c>
      <c r="K6">
        <f t="shared" ref="K6" si="1">AVERAGE(I6:J6)</f>
        <v>1180</v>
      </c>
      <c r="N6" s="28"/>
      <c r="O6" t="s">
        <v>26</v>
      </c>
      <c r="P6" s="24">
        <v>760</v>
      </c>
      <c r="Q6" s="24">
        <v>600</v>
      </c>
      <c r="R6">
        <f t="shared" ref="R6:R7" si="2">AVERAGE(P6:Q6)</f>
        <v>680</v>
      </c>
      <c r="T6" s="28"/>
      <c r="U6" t="s">
        <v>34</v>
      </c>
      <c r="V6" s="24">
        <v>52</v>
      </c>
      <c r="W6" s="24">
        <v>65</v>
      </c>
      <c r="X6">
        <f t="shared" ref="X6" si="3">AVERAGE(V6:W6)</f>
        <v>58.5</v>
      </c>
    </row>
    <row r="7" spans="1:24">
      <c r="A7" s="28"/>
      <c r="B7" t="s">
        <v>27</v>
      </c>
      <c r="C7" s="24">
        <v>2000</v>
      </c>
      <c r="D7" s="24">
        <v>1800</v>
      </c>
      <c r="E7">
        <f t="shared" si="0"/>
        <v>1900</v>
      </c>
      <c r="N7" s="28"/>
      <c r="O7" t="s">
        <v>27</v>
      </c>
      <c r="P7" s="24">
        <v>320</v>
      </c>
      <c r="Q7" s="24">
        <v>420</v>
      </c>
      <c r="R7">
        <f t="shared" si="2"/>
        <v>370</v>
      </c>
    </row>
    <row r="8" spans="1:24">
      <c r="C8" s="24"/>
      <c r="D8" s="24"/>
      <c r="N8" t="s">
        <v>30</v>
      </c>
      <c r="P8" s="24"/>
      <c r="Q8" s="24"/>
    </row>
    <row r="9" spans="1:24">
      <c r="B9" t="s">
        <v>30</v>
      </c>
      <c r="C9">
        <v>1</v>
      </c>
      <c r="D9">
        <v>2</v>
      </c>
      <c r="E9" t="s">
        <v>32</v>
      </c>
      <c r="H9" t="s">
        <v>30</v>
      </c>
      <c r="I9">
        <v>1</v>
      </c>
      <c r="J9">
        <v>2</v>
      </c>
      <c r="K9" t="s">
        <v>32</v>
      </c>
      <c r="N9" s="30" t="s">
        <v>38</v>
      </c>
      <c r="O9" s="30"/>
      <c r="P9">
        <v>1</v>
      </c>
      <c r="Q9">
        <v>2</v>
      </c>
      <c r="R9" t="s">
        <v>32</v>
      </c>
      <c r="U9" t="s">
        <v>30</v>
      </c>
      <c r="V9">
        <v>1</v>
      </c>
      <c r="W9">
        <v>2</v>
      </c>
      <c r="X9" t="s">
        <v>32</v>
      </c>
    </row>
    <row r="10" spans="1:24">
      <c r="A10" s="28" t="s">
        <v>39</v>
      </c>
      <c r="B10" t="s">
        <v>28</v>
      </c>
      <c r="C10" s="24">
        <v>134</v>
      </c>
      <c r="D10" s="24">
        <v>180</v>
      </c>
      <c r="E10">
        <f>AVERAGE(C10:D10)</f>
        <v>157</v>
      </c>
      <c r="G10" s="28" t="s">
        <v>35</v>
      </c>
      <c r="H10" t="s">
        <v>33</v>
      </c>
      <c r="I10" s="24">
        <v>2900</v>
      </c>
      <c r="J10" s="24">
        <v>3200</v>
      </c>
      <c r="K10">
        <f>AVERAGE(I10:J10)</f>
        <v>3050</v>
      </c>
      <c r="L10" s="24"/>
      <c r="M10" s="24"/>
      <c r="N10" s="28" t="s">
        <v>39</v>
      </c>
      <c r="O10" t="s">
        <v>28</v>
      </c>
      <c r="P10" s="24">
        <v>94</v>
      </c>
      <c r="Q10" s="24">
        <v>71</v>
      </c>
      <c r="R10">
        <f>AVERAGE(P10:Q10)</f>
        <v>82.5</v>
      </c>
      <c r="T10" s="28" t="s">
        <v>35</v>
      </c>
      <c r="U10" t="s">
        <v>33</v>
      </c>
      <c r="V10" s="24">
        <v>380</v>
      </c>
      <c r="W10" s="24">
        <v>300</v>
      </c>
      <c r="X10">
        <f>AVERAGE(V10:W10)</f>
        <v>340</v>
      </c>
    </row>
    <row r="11" spans="1:24">
      <c r="A11" s="28"/>
      <c r="B11" t="s">
        <v>26</v>
      </c>
      <c r="C11" s="24">
        <v>3120</v>
      </c>
      <c r="D11" s="24">
        <v>2140</v>
      </c>
      <c r="E11">
        <f t="shared" ref="E11:E12" si="4">AVERAGE(C11:D11)</f>
        <v>2630</v>
      </c>
      <c r="G11" s="28"/>
      <c r="H11" t="s">
        <v>34</v>
      </c>
      <c r="I11" s="24">
        <v>950</v>
      </c>
      <c r="J11" s="24">
        <v>1000</v>
      </c>
      <c r="K11">
        <f t="shared" ref="K11" si="5">AVERAGE(I11:J11)</f>
        <v>975</v>
      </c>
      <c r="N11" s="28"/>
      <c r="O11" t="s">
        <v>26</v>
      </c>
      <c r="P11" s="24">
        <v>680</v>
      </c>
      <c r="Q11" s="24">
        <v>620</v>
      </c>
      <c r="R11">
        <f t="shared" ref="R11:R12" si="6">AVERAGE(P11:Q11)</f>
        <v>650</v>
      </c>
      <c r="T11" s="28"/>
      <c r="U11" t="s">
        <v>34</v>
      </c>
      <c r="V11" s="24">
        <v>80</v>
      </c>
      <c r="W11" s="24">
        <v>76</v>
      </c>
      <c r="X11">
        <f t="shared" ref="X11" si="7">AVERAGE(V11:W11)</f>
        <v>78</v>
      </c>
    </row>
    <row r="12" spans="1:24">
      <c r="A12" s="28"/>
      <c r="B12" t="s">
        <v>27</v>
      </c>
      <c r="C12" s="24">
        <v>2100</v>
      </c>
      <c r="D12" s="24">
        <v>2850</v>
      </c>
      <c r="E12">
        <f t="shared" si="4"/>
        <v>2475</v>
      </c>
      <c r="N12" s="28"/>
      <c r="O12" t="s">
        <v>27</v>
      </c>
      <c r="P12" s="24">
        <v>340</v>
      </c>
      <c r="Q12" s="24">
        <v>360</v>
      </c>
      <c r="R12">
        <f t="shared" si="6"/>
        <v>350</v>
      </c>
    </row>
    <row r="13" spans="1:24">
      <c r="C13" s="24"/>
      <c r="D13" s="24"/>
      <c r="N13" t="s">
        <v>31</v>
      </c>
      <c r="P13" s="24"/>
      <c r="Q13" s="24"/>
    </row>
    <row r="14" spans="1:24">
      <c r="B14" t="s">
        <v>31</v>
      </c>
      <c r="C14">
        <v>1</v>
      </c>
      <c r="D14">
        <v>2</v>
      </c>
      <c r="E14" t="s">
        <v>32</v>
      </c>
      <c r="H14" t="s">
        <v>31</v>
      </c>
      <c r="I14">
        <v>1</v>
      </c>
      <c r="J14">
        <v>2</v>
      </c>
      <c r="K14" t="s">
        <v>32</v>
      </c>
      <c r="N14" s="30" t="s">
        <v>38</v>
      </c>
      <c r="O14" s="30"/>
      <c r="P14">
        <v>1</v>
      </c>
      <c r="Q14">
        <v>2</v>
      </c>
      <c r="R14" t="s">
        <v>32</v>
      </c>
      <c r="U14" t="s">
        <v>31</v>
      </c>
      <c r="V14">
        <v>1</v>
      </c>
      <c r="W14">
        <v>2</v>
      </c>
      <c r="X14" t="s">
        <v>32</v>
      </c>
    </row>
    <row r="15" spans="1:24">
      <c r="A15" s="28" t="s">
        <v>39</v>
      </c>
      <c r="B15" t="s">
        <v>28</v>
      </c>
      <c r="C15" s="24">
        <v>174</v>
      </c>
      <c r="D15" s="24">
        <v>158</v>
      </c>
      <c r="E15">
        <f>AVERAGE(C15:D15)</f>
        <v>166</v>
      </c>
      <c r="G15" s="28" t="s">
        <v>35</v>
      </c>
      <c r="H15" t="s">
        <v>33</v>
      </c>
      <c r="I15" s="24">
        <v>3100</v>
      </c>
      <c r="J15" s="24">
        <v>2700</v>
      </c>
      <c r="K15">
        <f>AVERAGE(I15:J15)</f>
        <v>2900</v>
      </c>
      <c r="N15" s="28" t="s">
        <v>39</v>
      </c>
      <c r="O15" t="s">
        <v>28</v>
      </c>
      <c r="P15" s="24">
        <v>48</v>
      </c>
      <c r="Q15" s="24">
        <v>61</v>
      </c>
      <c r="R15">
        <f>AVERAGE(P15:Q15)</f>
        <v>54.5</v>
      </c>
      <c r="T15" s="28" t="s">
        <v>35</v>
      </c>
      <c r="U15" t="s">
        <v>33</v>
      </c>
      <c r="V15" s="24">
        <v>260</v>
      </c>
      <c r="W15" s="24">
        <v>260</v>
      </c>
      <c r="X15">
        <f>AVERAGE(V15:W15)</f>
        <v>260</v>
      </c>
    </row>
    <row r="16" spans="1:24">
      <c r="A16" s="28"/>
      <c r="B16" t="s">
        <v>26</v>
      </c>
      <c r="C16" s="24">
        <v>2200</v>
      </c>
      <c r="D16" s="24">
        <v>2500</v>
      </c>
      <c r="E16">
        <f t="shared" ref="E16:E17" si="8">AVERAGE(C16:D16)</f>
        <v>2350</v>
      </c>
      <c r="G16" s="28"/>
      <c r="H16" t="s">
        <v>34</v>
      </c>
      <c r="I16" s="24">
        <v>850</v>
      </c>
      <c r="J16" s="24">
        <v>620</v>
      </c>
      <c r="K16">
        <f t="shared" ref="K16" si="9">AVERAGE(I16:J16)</f>
        <v>735</v>
      </c>
      <c r="N16" s="28"/>
      <c r="O16" t="s">
        <v>26</v>
      </c>
      <c r="P16" s="24">
        <v>640</v>
      </c>
      <c r="Q16" s="24">
        <v>680</v>
      </c>
      <c r="R16">
        <f t="shared" ref="R16:R17" si="10">AVERAGE(P16:Q16)</f>
        <v>660</v>
      </c>
      <c r="T16" s="28"/>
      <c r="U16" t="s">
        <v>34</v>
      </c>
      <c r="V16" s="24">
        <v>80</v>
      </c>
      <c r="W16" s="24">
        <v>60</v>
      </c>
      <c r="X16">
        <f t="shared" ref="X16" si="11">AVERAGE(V16:W16)</f>
        <v>70</v>
      </c>
    </row>
    <row r="17" spans="1:18">
      <c r="A17" s="28"/>
      <c r="B17" t="s">
        <v>27</v>
      </c>
      <c r="C17" s="24">
        <v>2000</v>
      </c>
      <c r="D17" s="24">
        <v>1840</v>
      </c>
      <c r="E17">
        <f t="shared" si="8"/>
        <v>1920</v>
      </c>
      <c r="N17" s="28"/>
      <c r="O17" t="s">
        <v>27</v>
      </c>
      <c r="P17" s="24">
        <v>440</v>
      </c>
      <c r="Q17" s="24">
        <v>340</v>
      </c>
      <c r="R17">
        <f t="shared" si="10"/>
        <v>390</v>
      </c>
    </row>
  </sheetData>
  <mergeCells count="17">
    <mergeCell ref="A15:A17"/>
    <mergeCell ref="T5:T6"/>
    <mergeCell ref="T10:T11"/>
    <mergeCell ref="T15:T16"/>
    <mergeCell ref="A1:K1"/>
    <mergeCell ref="N1:X1"/>
    <mergeCell ref="N5:N7"/>
    <mergeCell ref="N10:N12"/>
    <mergeCell ref="N15:N17"/>
    <mergeCell ref="N4:O4"/>
    <mergeCell ref="N9:O9"/>
    <mergeCell ref="N14:O14"/>
    <mergeCell ref="G5:G6"/>
    <mergeCell ref="G10:G11"/>
    <mergeCell ref="G15:G16"/>
    <mergeCell ref="A5:A7"/>
    <mergeCell ref="A10:A1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7"/>
  <sheetViews>
    <sheetView workbookViewId="0">
      <selection activeCell="K14" sqref="K14"/>
    </sheetView>
  </sheetViews>
  <sheetFormatPr defaultRowHeight="15"/>
  <sheetData>
    <row r="4" spans="2:6">
      <c r="C4" t="s">
        <v>29</v>
      </c>
      <c r="D4">
        <v>1</v>
      </c>
      <c r="E4">
        <v>2</v>
      </c>
      <c r="F4" t="s">
        <v>32</v>
      </c>
    </row>
    <row r="5" spans="2:6">
      <c r="B5" s="28" t="s">
        <v>39</v>
      </c>
      <c r="C5" t="s">
        <v>28</v>
      </c>
      <c r="D5" s="24">
        <v>220</v>
      </c>
      <c r="E5" s="24">
        <v>180</v>
      </c>
      <c r="F5">
        <f>AVERAGE(D5:E5)</f>
        <v>200</v>
      </c>
    </row>
    <row r="6" spans="2:6">
      <c r="B6" s="28"/>
      <c r="C6" t="s">
        <v>26</v>
      </c>
      <c r="D6" s="24">
        <v>215</v>
      </c>
      <c r="E6" s="24">
        <v>205</v>
      </c>
      <c r="F6">
        <f t="shared" ref="F6:F7" si="0">AVERAGE(D6:E6)</f>
        <v>210</v>
      </c>
    </row>
    <row r="7" spans="2:6">
      <c r="B7" s="28"/>
      <c r="C7" t="s">
        <v>27</v>
      </c>
      <c r="D7" s="24">
        <v>195</v>
      </c>
      <c r="E7" s="24">
        <v>187</v>
      </c>
      <c r="F7">
        <f t="shared" si="0"/>
        <v>191</v>
      </c>
    </row>
    <row r="8" spans="2:6">
      <c r="D8" s="24"/>
      <c r="E8" s="24"/>
    </row>
    <row r="9" spans="2:6">
      <c r="C9" t="s">
        <v>30</v>
      </c>
      <c r="D9">
        <v>1</v>
      </c>
      <c r="E9">
        <v>2</v>
      </c>
      <c r="F9" t="s">
        <v>32</v>
      </c>
    </row>
    <row r="10" spans="2:6">
      <c r="B10" s="28" t="s">
        <v>39</v>
      </c>
      <c r="C10" t="s">
        <v>28</v>
      </c>
      <c r="D10" s="24">
        <v>195</v>
      </c>
      <c r="E10" s="24">
        <v>205</v>
      </c>
      <c r="F10">
        <f>AVERAGE(D10:E10)</f>
        <v>200</v>
      </c>
    </row>
    <row r="11" spans="2:6">
      <c r="B11" s="28"/>
      <c r="C11" t="s">
        <v>26</v>
      </c>
      <c r="D11" s="24">
        <v>160</v>
      </c>
      <c r="E11" s="24">
        <v>177</v>
      </c>
      <c r="F11">
        <f t="shared" ref="F11:F12" si="1">AVERAGE(D11:E11)</f>
        <v>168.5</v>
      </c>
    </row>
    <row r="12" spans="2:6">
      <c r="B12" s="28"/>
      <c r="C12" t="s">
        <v>27</v>
      </c>
      <c r="D12" s="24">
        <v>185</v>
      </c>
      <c r="E12" s="24">
        <v>172</v>
      </c>
      <c r="F12">
        <f t="shared" si="1"/>
        <v>178.5</v>
      </c>
    </row>
    <row r="13" spans="2:6">
      <c r="D13" s="24"/>
      <c r="E13" s="24"/>
    </row>
    <row r="14" spans="2:6">
      <c r="C14" t="s">
        <v>31</v>
      </c>
      <c r="D14">
        <v>1</v>
      </c>
      <c r="E14">
        <v>2</v>
      </c>
      <c r="F14" t="s">
        <v>32</v>
      </c>
    </row>
    <row r="15" spans="2:6">
      <c r="B15" s="28" t="s">
        <v>39</v>
      </c>
      <c r="C15" t="s">
        <v>28</v>
      </c>
      <c r="D15" s="24">
        <v>177</v>
      </c>
      <c r="E15" s="24">
        <v>192</v>
      </c>
      <c r="F15">
        <f>AVERAGE(D15:E15)</f>
        <v>184.5</v>
      </c>
    </row>
    <row r="16" spans="2:6">
      <c r="B16" s="28"/>
      <c r="C16" t="s">
        <v>26</v>
      </c>
      <c r="D16" s="24">
        <v>200</v>
      </c>
      <c r="E16" s="24">
        <v>188</v>
      </c>
      <c r="F16">
        <f t="shared" ref="F16:F17" si="2">AVERAGE(D16:E16)</f>
        <v>194</v>
      </c>
    </row>
    <row r="17" spans="2:6">
      <c r="B17" s="28"/>
      <c r="C17" t="s">
        <v>27</v>
      </c>
      <c r="D17" s="24">
        <v>205</v>
      </c>
      <c r="E17" s="24">
        <v>180</v>
      </c>
      <c r="F17">
        <f t="shared" si="2"/>
        <v>192.5</v>
      </c>
    </row>
  </sheetData>
  <mergeCells count="3">
    <mergeCell ref="B5:B7"/>
    <mergeCell ref="B10:B12"/>
    <mergeCell ref="B15:B17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D2:G6"/>
  <sheetViews>
    <sheetView workbookViewId="0">
      <selection activeCell="J7" sqref="J7"/>
    </sheetView>
  </sheetViews>
  <sheetFormatPr defaultRowHeight="15"/>
  <sheetData>
    <row r="2" spans="4:7">
      <c r="E2" s="30" t="s">
        <v>46</v>
      </c>
      <c r="F2" s="30"/>
      <c r="G2" s="30"/>
    </row>
    <row r="3" spans="4:7">
      <c r="E3" t="s">
        <v>43</v>
      </c>
      <c r="F3" t="s">
        <v>44</v>
      </c>
      <c r="G3" t="s">
        <v>45</v>
      </c>
    </row>
    <row r="4" spans="4:7">
      <c r="D4" t="s">
        <v>40</v>
      </c>
      <c r="E4">
        <v>449.67809999999997</v>
      </c>
      <c r="F4">
        <v>476.69639999999998</v>
      </c>
      <c r="G4">
        <v>430.6626</v>
      </c>
    </row>
    <row r="5" spans="4:7">
      <c r="D5" t="s">
        <v>41</v>
      </c>
      <c r="E5">
        <v>462.07670000000002</v>
      </c>
      <c r="F5">
        <v>391.3229</v>
      </c>
      <c r="G5">
        <v>434.73610000000002</v>
      </c>
    </row>
    <row r="6" spans="4:7">
      <c r="D6" t="s">
        <v>42</v>
      </c>
      <c r="E6">
        <v>414.983</v>
      </c>
      <c r="F6">
        <v>412.36849999999998</v>
      </c>
      <c r="G6">
        <v>398.52730000000003</v>
      </c>
    </row>
  </sheetData>
  <mergeCells count="1">
    <mergeCell ref="E2:G2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9"/>
  <sheetViews>
    <sheetView tabSelected="1" workbookViewId="0">
      <selection activeCell="W17" sqref="W17"/>
    </sheetView>
  </sheetViews>
  <sheetFormatPr defaultRowHeight="15"/>
  <cols>
    <col min="1" max="16384" width="9" style="24"/>
  </cols>
  <sheetData>
    <row r="2" spans="1:16">
      <c r="B2" s="24" t="s">
        <v>47</v>
      </c>
      <c r="E2" s="24" t="s">
        <v>48</v>
      </c>
      <c r="F2" s="24" t="s">
        <v>49</v>
      </c>
      <c r="G2" s="24" t="s">
        <v>47</v>
      </c>
      <c r="J2" s="24" t="s">
        <v>48</v>
      </c>
      <c r="K2" s="24" t="s">
        <v>49</v>
      </c>
      <c r="L2" s="24" t="s">
        <v>47</v>
      </c>
      <c r="O2" s="24" t="s">
        <v>48</v>
      </c>
      <c r="P2" s="24" t="s">
        <v>49</v>
      </c>
    </row>
    <row r="3" spans="1:16">
      <c r="B3" s="24">
        <v>1</v>
      </c>
      <c r="C3" s="24" t="s">
        <v>50</v>
      </c>
      <c r="D3" s="24">
        <v>77.138999999999996</v>
      </c>
      <c r="E3" s="24">
        <f>D3-42.3</f>
        <v>34.838999999999999</v>
      </c>
      <c r="F3" s="24">
        <f>E3/E3</f>
        <v>1</v>
      </c>
      <c r="G3" s="24">
        <v>1</v>
      </c>
      <c r="H3" s="24" t="s">
        <v>50</v>
      </c>
      <c r="I3" s="24">
        <v>76.816000000000003</v>
      </c>
      <c r="J3" s="24">
        <f>I3-56.65</f>
        <v>20.166000000000004</v>
      </c>
      <c r="K3" s="24">
        <f>J3/J3</f>
        <v>1</v>
      </c>
      <c r="L3" s="24">
        <v>1</v>
      </c>
      <c r="M3" s="24" t="s">
        <v>50</v>
      </c>
      <c r="N3" s="24">
        <v>15.789</v>
      </c>
      <c r="O3" s="24">
        <f>N3-14.262</f>
        <v>1.5269999999999992</v>
      </c>
      <c r="P3" s="24">
        <f>O3/O3</f>
        <v>1</v>
      </c>
    </row>
    <row r="4" spans="1:16">
      <c r="B4" s="24">
        <v>2</v>
      </c>
      <c r="C4" s="24" t="s">
        <v>51</v>
      </c>
      <c r="D4" s="24">
        <v>99.78</v>
      </c>
      <c r="E4" s="24">
        <f t="shared" ref="E4:E5" si="0">D4-42.3</f>
        <v>57.480000000000004</v>
      </c>
      <c r="F4" s="24">
        <f>E4/E3</f>
        <v>1.6498751399293896</v>
      </c>
      <c r="G4" s="24">
        <v>2</v>
      </c>
      <c r="H4" s="24" t="s">
        <v>52</v>
      </c>
      <c r="I4" s="24">
        <v>75.180000000000007</v>
      </c>
      <c r="J4" s="24">
        <f t="shared" ref="J4:J7" si="1">I4-56.65</f>
        <v>18.530000000000008</v>
      </c>
      <c r="L4" s="24">
        <v>2</v>
      </c>
      <c r="M4" s="24" t="s">
        <v>51</v>
      </c>
      <c r="N4" s="24">
        <v>19.228999999999999</v>
      </c>
      <c r="O4" s="24">
        <f t="shared" ref="O4:O5" si="2">N4-14.262</f>
        <v>4.9669999999999987</v>
      </c>
      <c r="P4" s="24">
        <f>O4/O3</f>
        <v>3.2527832351015071</v>
      </c>
    </row>
    <row r="5" spans="1:16">
      <c r="B5" s="24">
        <v>3</v>
      </c>
      <c r="C5" s="24" t="s">
        <v>53</v>
      </c>
      <c r="D5" s="24">
        <v>121.154</v>
      </c>
      <c r="E5" s="24">
        <f t="shared" si="0"/>
        <v>78.853999999999999</v>
      </c>
      <c r="F5" s="24">
        <f>E5/E3</f>
        <v>2.2633829903269325</v>
      </c>
      <c r="G5" s="24">
        <v>3</v>
      </c>
      <c r="H5" s="24" t="s">
        <v>51</v>
      </c>
      <c r="I5" s="24">
        <v>95.593000000000004</v>
      </c>
      <c r="J5" s="24">
        <f t="shared" si="1"/>
        <v>38.943000000000005</v>
      </c>
      <c r="K5" s="24">
        <f>J5/J4</f>
        <v>2.1016189962223413</v>
      </c>
      <c r="L5" s="24">
        <v>3</v>
      </c>
      <c r="M5" s="24" t="s">
        <v>53</v>
      </c>
      <c r="N5" s="24">
        <v>22.12</v>
      </c>
      <c r="O5" s="24">
        <f t="shared" si="2"/>
        <v>7.8580000000000005</v>
      </c>
      <c r="P5" s="24">
        <f>O5/O3</f>
        <v>5.1460379829731533</v>
      </c>
    </row>
    <row r="6" spans="1:16">
      <c r="B6" s="24">
        <v>4</v>
      </c>
      <c r="C6" s="24" t="s">
        <v>54</v>
      </c>
      <c r="D6" s="24">
        <v>92.930999999999997</v>
      </c>
      <c r="E6" s="24">
        <f>D6-47.451</f>
        <v>45.48</v>
      </c>
      <c r="F6" s="24">
        <f>E6/E6</f>
        <v>1</v>
      </c>
      <c r="G6" s="24">
        <v>4</v>
      </c>
      <c r="H6" s="24" t="s">
        <v>51</v>
      </c>
      <c r="I6" s="24">
        <v>87.65</v>
      </c>
      <c r="J6" s="24">
        <f t="shared" si="1"/>
        <v>31.000000000000007</v>
      </c>
      <c r="K6" s="24">
        <f>J6/J4</f>
        <v>1.6729627630868857</v>
      </c>
      <c r="L6" s="24">
        <v>4</v>
      </c>
      <c r="M6" s="24" t="s">
        <v>54</v>
      </c>
      <c r="N6" s="24">
        <v>16.956</v>
      </c>
      <c r="O6" s="24">
        <f>N6-14.262</f>
        <v>2.6939999999999991</v>
      </c>
      <c r="P6" s="24">
        <f>O6/O6</f>
        <v>1</v>
      </c>
    </row>
    <row r="7" spans="1:16">
      <c r="B7" s="24">
        <v>5</v>
      </c>
      <c r="C7" s="24" t="s">
        <v>55</v>
      </c>
      <c r="D7" s="24">
        <v>79.099000000000004</v>
      </c>
      <c r="E7" s="24">
        <f>D7-47.451</f>
        <v>31.648000000000003</v>
      </c>
      <c r="F7" s="24">
        <f>E7/E6</f>
        <v>0.69586631486367645</v>
      </c>
      <c r="G7" s="24">
        <v>5</v>
      </c>
      <c r="H7" s="24" t="s">
        <v>53</v>
      </c>
      <c r="I7" s="24">
        <v>85.566000000000003</v>
      </c>
      <c r="J7" s="24">
        <f t="shared" si="1"/>
        <v>28.916000000000004</v>
      </c>
      <c r="K7" s="24">
        <f>J7/J4</f>
        <v>1.5604964921748512</v>
      </c>
      <c r="L7" s="24">
        <v>5</v>
      </c>
      <c r="M7" s="24" t="s">
        <v>55</v>
      </c>
      <c r="N7" s="24">
        <v>15.698</v>
      </c>
      <c r="O7" s="24">
        <f>N7-14.262</f>
        <v>1.4359999999999999</v>
      </c>
      <c r="P7" s="24">
        <f>O7/O6</f>
        <v>0.5330363771343728</v>
      </c>
    </row>
    <row r="8" spans="1:16">
      <c r="B8" s="24">
        <v>6</v>
      </c>
      <c r="C8" s="24" t="s">
        <v>56</v>
      </c>
      <c r="D8" s="24">
        <v>42.3</v>
      </c>
      <c r="G8" s="24">
        <v>6</v>
      </c>
      <c r="H8" s="24" t="s">
        <v>54</v>
      </c>
      <c r="I8" s="24">
        <v>76.394999999999996</v>
      </c>
      <c r="J8" s="24">
        <f>I8-56.398</f>
        <v>19.996999999999993</v>
      </c>
      <c r="K8" s="24">
        <f>J8/J8</f>
        <v>1</v>
      </c>
      <c r="L8" s="24">
        <v>6</v>
      </c>
      <c r="M8" s="24" t="s">
        <v>54</v>
      </c>
      <c r="N8" s="24">
        <v>14.74</v>
      </c>
      <c r="O8" s="24">
        <f t="shared" ref="O8:O9" si="3">N8-12.075</f>
        <v>2.6650000000000009</v>
      </c>
      <c r="P8" s="24">
        <f>O8/O8</f>
        <v>1</v>
      </c>
    </row>
    <row r="9" spans="1:16">
      <c r="B9" s="24">
        <v>7</v>
      </c>
      <c r="C9" s="24" t="s">
        <v>56</v>
      </c>
      <c r="D9" s="24">
        <v>47.451000000000001</v>
      </c>
      <c r="G9" s="24">
        <v>7</v>
      </c>
      <c r="H9" s="24" t="s">
        <v>55</v>
      </c>
      <c r="I9" s="24">
        <v>67.731999999999999</v>
      </c>
      <c r="J9" s="24">
        <f>I9-56.398</f>
        <v>11.333999999999996</v>
      </c>
      <c r="K9" s="24">
        <f>J9/J8</f>
        <v>0.56678501775266288</v>
      </c>
      <c r="L9" s="24">
        <v>7</v>
      </c>
      <c r="M9" s="24" t="s">
        <v>55</v>
      </c>
      <c r="N9" s="24">
        <v>13.228999999999999</v>
      </c>
      <c r="O9" s="24">
        <f t="shared" si="3"/>
        <v>1.1539999999999999</v>
      </c>
      <c r="P9" s="24">
        <f>O9/O8</f>
        <v>0.4330206378986865</v>
      </c>
    </row>
    <row r="10" spans="1:16">
      <c r="G10" s="24">
        <v>8</v>
      </c>
      <c r="H10" s="24" t="s">
        <v>56</v>
      </c>
      <c r="I10" s="24">
        <v>56.65</v>
      </c>
      <c r="L10" s="24">
        <v>8</v>
      </c>
      <c r="M10" s="24" t="s">
        <v>56</v>
      </c>
      <c r="N10" s="24">
        <v>14.262</v>
      </c>
    </row>
    <row r="11" spans="1:16">
      <c r="G11" s="24">
        <v>9</v>
      </c>
      <c r="H11" s="24" t="s">
        <v>56</v>
      </c>
      <c r="I11" s="24">
        <v>56.398000000000003</v>
      </c>
      <c r="L11" s="24">
        <v>9</v>
      </c>
      <c r="M11" s="24" t="s">
        <v>56</v>
      </c>
      <c r="N11" s="24">
        <v>12.074999999999999</v>
      </c>
    </row>
    <row r="13" spans="1:16">
      <c r="A13" s="24" t="s">
        <v>57</v>
      </c>
      <c r="E13" s="24" t="s">
        <v>48</v>
      </c>
      <c r="F13" s="24" t="s">
        <v>49</v>
      </c>
      <c r="G13" s="24" t="s">
        <v>57</v>
      </c>
      <c r="J13" s="24" t="s">
        <v>48</v>
      </c>
      <c r="K13" s="24" t="s">
        <v>49</v>
      </c>
      <c r="L13" s="24" t="s">
        <v>57</v>
      </c>
      <c r="O13" s="24" t="s">
        <v>48</v>
      </c>
      <c r="P13" s="24" t="s">
        <v>49</v>
      </c>
    </row>
    <row r="14" spans="1:16">
      <c r="A14" s="24">
        <v>1</v>
      </c>
      <c r="B14" s="24">
        <v>8</v>
      </c>
      <c r="C14" s="24" t="s">
        <v>50</v>
      </c>
      <c r="D14" s="24">
        <v>174.017</v>
      </c>
      <c r="E14" s="24">
        <f>D14-84.462</f>
        <v>89.554999999999993</v>
      </c>
      <c r="F14" s="24">
        <f>E14/E14</f>
        <v>1</v>
      </c>
      <c r="G14" s="24">
        <v>1</v>
      </c>
      <c r="H14" s="24" t="s">
        <v>50</v>
      </c>
      <c r="I14" s="24">
        <v>56.338000000000001</v>
      </c>
      <c r="J14" s="24">
        <f>I14-10.429</f>
        <v>45.908999999999999</v>
      </c>
      <c r="K14" s="24">
        <f>J14/J14</f>
        <v>1</v>
      </c>
      <c r="L14" s="24">
        <v>1</v>
      </c>
      <c r="M14" s="24" t="s">
        <v>50</v>
      </c>
      <c r="N14" s="24">
        <v>132.39099999999999</v>
      </c>
      <c r="O14" s="24">
        <f>N14-41.669</f>
        <v>90.721999999999994</v>
      </c>
      <c r="P14" s="24">
        <f>O14/O14</f>
        <v>1</v>
      </c>
    </row>
    <row r="15" spans="1:16">
      <c r="B15" s="24">
        <v>9</v>
      </c>
      <c r="C15" s="24" t="s">
        <v>51</v>
      </c>
      <c r="D15" s="24">
        <v>138.89699999999999</v>
      </c>
      <c r="E15" s="24">
        <f t="shared" ref="E15:E16" si="4">D15-84.462</f>
        <v>54.434999999999988</v>
      </c>
      <c r="F15" s="24">
        <f>E15/E14</f>
        <v>0.60783875830495215</v>
      </c>
      <c r="G15" s="24">
        <v>2</v>
      </c>
      <c r="H15" s="24" t="s">
        <v>51</v>
      </c>
      <c r="I15" s="24">
        <v>18.346</v>
      </c>
      <c r="J15" s="24">
        <f>I15-10.429</f>
        <v>7.9169999999999998</v>
      </c>
      <c r="K15" s="24">
        <f>J15/J14</f>
        <v>0.17244984643533948</v>
      </c>
      <c r="L15" s="24">
        <v>2</v>
      </c>
      <c r="M15" s="24" t="s">
        <v>51</v>
      </c>
      <c r="N15" s="24">
        <v>92.254000000000005</v>
      </c>
      <c r="O15" s="24">
        <f t="shared" ref="O15:O19" si="5">N15-41.669</f>
        <v>50.585000000000008</v>
      </c>
      <c r="P15" s="24">
        <f>O15/O14</f>
        <v>0.55758250479486793</v>
      </c>
    </row>
    <row r="16" spans="1:16">
      <c r="B16" s="24">
        <v>10</v>
      </c>
      <c r="C16" s="24" t="s">
        <v>53</v>
      </c>
      <c r="D16" s="24">
        <v>134.82</v>
      </c>
      <c r="E16" s="24">
        <f t="shared" si="4"/>
        <v>50.35799999999999</v>
      </c>
      <c r="F16" s="24">
        <f>E16/E14</f>
        <v>0.56231366199542177</v>
      </c>
      <c r="G16" s="24">
        <v>3</v>
      </c>
      <c r="H16" s="24" t="s">
        <v>53</v>
      </c>
      <c r="I16" s="24">
        <v>45.72</v>
      </c>
      <c r="J16" s="24">
        <f>I16-10.429</f>
        <v>35.290999999999997</v>
      </c>
      <c r="K16" s="24">
        <f>J16/J14</f>
        <v>0.76871637369578949</v>
      </c>
      <c r="L16" s="24">
        <v>3</v>
      </c>
      <c r="M16" s="24" t="s">
        <v>53</v>
      </c>
      <c r="N16" s="24">
        <v>83.494</v>
      </c>
      <c r="O16" s="24">
        <f t="shared" si="5"/>
        <v>41.825000000000003</v>
      </c>
      <c r="P16" s="24">
        <f>O16/O14</f>
        <v>0.46102378695355045</v>
      </c>
    </row>
    <row r="17" spans="1:17">
      <c r="B17" s="24">
        <v>11</v>
      </c>
      <c r="C17" s="24" t="s">
        <v>54</v>
      </c>
      <c r="D17" s="24">
        <v>89.462999999999994</v>
      </c>
      <c r="E17" s="24">
        <f>D17-86.375</f>
        <v>3.0879999999999939</v>
      </c>
      <c r="F17" s="24">
        <f>E17/E17</f>
        <v>1</v>
      </c>
      <c r="G17" s="24">
        <v>4</v>
      </c>
      <c r="H17" s="24" t="s">
        <v>50</v>
      </c>
      <c r="I17" s="24">
        <v>23.334</v>
      </c>
      <c r="J17" s="24">
        <f>I17-9.725</f>
        <v>13.609</v>
      </c>
      <c r="K17" s="24">
        <f>J17/J17</f>
        <v>1</v>
      </c>
      <c r="L17" s="24">
        <v>4</v>
      </c>
      <c r="M17" s="24" t="s">
        <v>50</v>
      </c>
      <c r="N17" s="24">
        <v>92.691999999999993</v>
      </c>
      <c r="O17" s="24">
        <f t="shared" si="5"/>
        <v>51.022999999999996</v>
      </c>
      <c r="P17" s="24">
        <f>O17/O17</f>
        <v>1</v>
      </c>
    </row>
    <row r="18" spans="1:17">
      <c r="B18" s="24">
        <v>12</v>
      </c>
      <c r="C18" s="24" t="s">
        <v>55</v>
      </c>
      <c r="D18" s="24">
        <v>99.29</v>
      </c>
      <c r="E18" s="24">
        <f>D18-86.375</f>
        <v>12.915000000000006</v>
      </c>
      <c r="F18" s="24">
        <f>E18/E17</f>
        <v>4.1823186528497516</v>
      </c>
      <c r="G18" s="24">
        <v>5</v>
      </c>
      <c r="H18" s="24" t="s">
        <v>51</v>
      </c>
      <c r="I18" s="24">
        <v>9.8390000000000004</v>
      </c>
      <c r="J18" s="24">
        <f t="shared" ref="J18:J19" si="6">I18-9.725</f>
        <v>0.11400000000000077</v>
      </c>
      <c r="K18" s="24">
        <f>J18/J17</f>
        <v>8.3768094643251346E-3</v>
      </c>
      <c r="L18" s="24">
        <v>5</v>
      </c>
      <c r="M18" s="24" t="s">
        <v>51</v>
      </c>
      <c r="N18" s="24">
        <v>47.889000000000003</v>
      </c>
      <c r="O18" s="24">
        <f t="shared" si="5"/>
        <v>6.220000000000006</v>
      </c>
      <c r="P18" s="24">
        <f>O18/O17</f>
        <v>0.12190580718499514</v>
      </c>
    </row>
    <row r="19" spans="1:17">
      <c r="B19" s="24">
        <v>13</v>
      </c>
      <c r="C19" s="24" t="s">
        <v>56</v>
      </c>
      <c r="D19" s="24">
        <v>84.462000000000003</v>
      </c>
      <c r="G19" s="24">
        <v>6</v>
      </c>
      <c r="H19" s="24" t="s">
        <v>53</v>
      </c>
      <c r="I19" s="24">
        <v>13.708</v>
      </c>
      <c r="J19" s="24">
        <f t="shared" si="6"/>
        <v>3.9830000000000005</v>
      </c>
      <c r="K19" s="24">
        <f>J19/J17</f>
        <v>0.29267396575795435</v>
      </c>
      <c r="L19" s="24">
        <v>6</v>
      </c>
      <c r="M19" s="24" t="s">
        <v>53</v>
      </c>
      <c r="N19" s="24">
        <v>48.472000000000001</v>
      </c>
      <c r="O19" s="24">
        <f t="shared" si="5"/>
        <v>6.8030000000000044</v>
      </c>
      <c r="P19" s="24">
        <f>O19/O17</f>
        <v>0.13333202673304206</v>
      </c>
    </row>
    <row r="20" spans="1:17">
      <c r="B20" s="24">
        <v>14</v>
      </c>
      <c r="C20" s="24" t="s">
        <v>56</v>
      </c>
      <c r="D20" s="24">
        <v>86.375</v>
      </c>
      <c r="E20" s="24" t="s">
        <v>48</v>
      </c>
      <c r="F20" s="24" t="s">
        <v>49</v>
      </c>
      <c r="G20" s="24">
        <v>7</v>
      </c>
      <c r="H20" s="24" t="s">
        <v>56</v>
      </c>
      <c r="I20" s="24">
        <v>10.429</v>
      </c>
      <c r="L20" s="24">
        <v>7</v>
      </c>
      <c r="M20" s="24" t="s">
        <v>56</v>
      </c>
      <c r="N20" s="24">
        <v>41.668999999999997</v>
      </c>
    </row>
    <row r="21" spans="1:17">
      <c r="A21" s="24">
        <v>2</v>
      </c>
      <c r="B21" s="24">
        <v>15</v>
      </c>
      <c r="C21" s="24" t="s">
        <v>50</v>
      </c>
      <c r="D21" s="24">
        <v>110.928</v>
      </c>
      <c r="E21" s="24">
        <f>D21-84.462</f>
        <v>26.465999999999994</v>
      </c>
      <c r="F21" s="24">
        <f>E21/E21</f>
        <v>1</v>
      </c>
      <c r="G21" s="24">
        <v>8</v>
      </c>
      <c r="H21" s="24" t="s">
        <v>56</v>
      </c>
      <c r="I21" s="24">
        <v>9.7249999999999996</v>
      </c>
    </row>
    <row r="22" spans="1:17">
      <c r="B22" s="24">
        <v>16</v>
      </c>
      <c r="C22" s="24" t="s">
        <v>51</v>
      </c>
      <c r="D22" s="24">
        <v>95.284999999999997</v>
      </c>
      <c r="E22" s="24">
        <f t="shared" ref="E22:E23" si="7">D22-84.462</f>
        <v>10.822999999999993</v>
      </c>
      <c r="F22" s="24">
        <f>E22/E21</f>
        <v>0.40893977178266439</v>
      </c>
      <c r="G22" s="24" t="s">
        <v>57</v>
      </c>
      <c r="J22" s="24" t="s">
        <v>48</v>
      </c>
      <c r="K22" s="24" t="s">
        <v>49</v>
      </c>
      <c r="L22" s="24" t="s">
        <v>57</v>
      </c>
      <c r="P22" s="24" t="s">
        <v>49</v>
      </c>
    </row>
    <row r="23" spans="1:17">
      <c r="B23" s="24">
        <v>17</v>
      </c>
      <c r="C23" s="24" t="s">
        <v>53</v>
      </c>
      <c r="D23" s="24">
        <v>98.518000000000001</v>
      </c>
      <c r="E23" s="24">
        <f t="shared" si="7"/>
        <v>14.055999999999997</v>
      </c>
      <c r="F23" s="24">
        <f>E23/E21</f>
        <v>0.53109650117131413</v>
      </c>
      <c r="G23" s="24">
        <v>1</v>
      </c>
      <c r="H23" s="24" t="s">
        <v>54</v>
      </c>
      <c r="I23" s="24">
        <v>35.456000000000003</v>
      </c>
      <c r="J23" s="24">
        <f>I23-16.257</f>
        <v>19.199000000000002</v>
      </c>
      <c r="K23" s="24">
        <f>J23/J23</f>
        <v>1</v>
      </c>
      <c r="L23" s="24">
        <v>1</v>
      </c>
      <c r="M23" s="24" t="s">
        <v>54</v>
      </c>
      <c r="N23" s="24">
        <v>78.290999999999997</v>
      </c>
      <c r="O23" s="24">
        <f>N23-59.271</f>
        <v>19.019999999999996</v>
      </c>
      <c r="P23" s="24">
        <f>O23/O23</f>
        <v>1</v>
      </c>
    </row>
    <row r="24" spans="1:17">
      <c r="B24" s="24">
        <v>18</v>
      </c>
      <c r="C24" s="24" t="s">
        <v>54</v>
      </c>
      <c r="D24" s="24">
        <v>115.81699999999999</v>
      </c>
      <c r="E24" s="24">
        <f>D24-86.375</f>
        <v>29.441999999999993</v>
      </c>
      <c r="F24" s="24">
        <f>E24/E24</f>
        <v>1</v>
      </c>
      <c r="G24" s="24">
        <v>2</v>
      </c>
      <c r="H24" s="24" t="s">
        <v>55</v>
      </c>
      <c r="I24" s="24">
        <v>60.247999999999998</v>
      </c>
      <c r="J24" s="24">
        <f t="shared" ref="J24" si="8">I24-16.257</f>
        <v>43.991</v>
      </c>
      <c r="K24" s="24">
        <f>J24/J23</f>
        <v>2.2913172561070887</v>
      </c>
      <c r="L24" s="24">
        <v>2</v>
      </c>
      <c r="M24" s="24" t="s">
        <v>55</v>
      </c>
      <c r="N24" s="24">
        <v>108.03400000000001</v>
      </c>
      <c r="O24" s="24">
        <f>N24-59.271</f>
        <v>48.763000000000005</v>
      </c>
      <c r="P24" s="24">
        <f>O24/O23</f>
        <v>2.5637749737118831</v>
      </c>
    </row>
    <row r="25" spans="1:17">
      <c r="B25" s="24">
        <v>19</v>
      </c>
      <c r="C25" s="24" t="s">
        <v>55</v>
      </c>
      <c r="D25" s="24">
        <v>140.90199999999999</v>
      </c>
      <c r="E25" s="24">
        <f>D25-86.375</f>
        <v>54.526999999999987</v>
      </c>
      <c r="F25" s="24">
        <f>E25/E24</f>
        <v>1.8520141294748997</v>
      </c>
      <c r="G25" s="24">
        <v>3</v>
      </c>
      <c r="H25" s="24" t="s">
        <v>54</v>
      </c>
      <c r="I25" s="24">
        <v>87.108999999999995</v>
      </c>
      <c r="J25" s="24">
        <f>I25-66.257</f>
        <v>20.85199999999999</v>
      </c>
      <c r="K25" s="24">
        <f>J25/J25</f>
        <v>1</v>
      </c>
      <c r="L25" s="24">
        <v>3</v>
      </c>
      <c r="M25" s="24" t="s">
        <v>56</v>
      </c>
      <c r="N25" s="24">
        <v>59.271000000000001</v>
      </c>
    </row>
    <row r="26" spans="1:17">
      <c r="G26" s="24">
        <v>4</v>
      </c>
      <c r="H26" s="24" t="s">
        <v>55</v>
      </c>
      <c r="I26" s="24">
        <v>107.01900000000001</v>
      </c>
      <c r="J26" s="24">
        <f>I26-66.257</f>
        <v>40.762</v>
      </c>
      <c r="K26" s="24">
        <f>J26/J25</f>
        <v>1.9548244772683685</v>
      </c>
      <c r="L26" s="24">
        <v>1</v>
      </c>
      <c r="M26" s="24" t="s">
        <v>54</v>
      </c>
      <c r="N26" s="24">
        <v>11.537000000000001</v>
      </c>
      <c r="O26" s="24">
        <f>N26-5</f>
        <v>6.5370000000000008</v>
      </c>
      <c r="P26" s="24">
        <f>O26/O26</f>
        <v>1</v>
      </c>
    </row>
    <row r="27" spans="1:17">
      <c r="G27" s="24">
        <v>5</v>
      </c>
      <c r="H27" s="24" t="s">
        <v>56</v>
      </c>
      <c r="I27" s="24">
        <v>16.257000000000001</v>
      </c>
      <c r="L27" s="24">
        <v>2</v>
      </c>
      <c r="M27" s="24" t="s">
        <v>55</v>
      </c>
      <c r="N27" s="24">
        <v>23.63</v>
      </c>
      <c r="O27" s="24">
        <f>N27-5</f>
        <v>18.63</v>
      </c>
      <c r="P27" s="24">
        <f>O27/O26</f>
        <v>2.8499311610830653</v>
      </c>
    </row>
    <row r="28" spans="1:17">
      <c r="L28" s="24">
        <v>3</v>
      </c>
      <c r="M28" s="24" t="s">
        <v>56</v>
      </c>
      <c r="N28" s="24">
        <v>10.657</v>
      </c>
    </row>
    <row r="31" spans="1:17">
      <c r="A31" s="24" t="s">
        <v>58</v>
      </c>
      <c r="E31" s="24" t="s">
        <v>48</v>
      </c>
      <c r="F31" s="24" t="s">
        <v>49</v>
      </c>
      <c r="G31" s="24" t="s">
        <v>58</v>
      </c>
      <c r="K31" s="24" t="s">
        <v>49</v>
      </c>
      <c r="L31" s="24" t="s">
        <v>58</v>
      </c>
      <c r="Q31" s="24" t="s">
        <v>49</v>
      </c>
    </row>
    <row r="32" spans="1:17">
      <c r="B32" s="24">
        <v>20</v>
      </c>
      <c r="C32" s="24" t="s">
        <v>50</v>
      </c>
      <c r="D32" s="24">
        <v>169.01400000000001</v>
      </c>
      <c r="E32" s="24">
        <f>D32-81.097</f>
        <v>87.917000000000016</v>
      </c>
      <c r="F32" s="24">
        <f>E32/E32</f>
        <v>1</v>
      </c>
      <c r="G32" s="24">
        <v>1</v>
      </c>
      <c r="H32" s="24" t="s">
        <v>50</v>
      </c>
      <c r="I32" s="24">
        <v>66.578999999999994</v>
      </c>
      <c r="J32" s="24">
        <f>I32-11.815</f>
        <v>54.763999999999996</v>
      </c>
      <c r="K32" s="24">
        <f>J32/J32</f>
        <v>1</v>
      </c>
      <c r="M32" s="24">
        <v>1</v>
      </c>
      <c r="N32" s="24" t="s">
        <v>50</v>
      </c>
      <c r="O32" s="24">
        <v>95.350999999999999</v>
      </c>
      <c r="P32" s="24">
        <f>O32-12.629</f>
        <v>82.721999999999994</v>
      </c>
      <c r="Q32" s="24">
        <f>P32/P32</f>
        <v>1</v>
      </c>
    </row>
    <row r="33" spans="2:17">
      <c r="B33" s="24">
        <v>21</v>
      </c>
      <c r="C33" s="24" t="s">
        <v>51</v>
      </c>
      <c r="D33" s="24">
        <v>148.17500000000001</v>
      </c>
      <c r="E33" s="24">
        <f t="shared" ref="E33:E34" si="9">D33-81.097</f>
        <v>67.078000000000017</v>
      </c>
      <c r="F33" s="24">
        <f>E33/E32</f>
        <v>0.76296961907253436</v>
      </c>
      <c r="G33" s="24">
        <v>2</v>
      </c>
      <c r="H33" s="24" t="s">
        <v>51</v>
      </c>
      <c r="I33" s="24">
        <v>77.171000000000006</v>
      </c>
      <c r="J33" s="24">
        <f t="shared" ref="J33:J34" si="10">I33-11.815</f>
        <v>65.356000000000009</v>
      </c>
      <c r="K33" s="24">
        <f>J33/J32</f>
        <v>1.1934117303337961</v>
      </c>
      <c r="M33" s="24">
        <v>2</v>
      </c>
      <c r="N33" s="24" t="s">
        <v>51</v>
      </c>
      <c r="O33" s="24">
        <v>97.698999999999998</v>
      </c>
      <c r="P33" s="24">
        <f t="shared" ref="P33:P34" si="11">O33-12.629</f>
        <v>85.07</v>
      </c>
      <c r="Q33" s="24">
        <f>P33/P32</f>
        <v>1.0283842266869756</v>
      </c>
    </row>
    <row r="34" spans="2:17">
      <c r="B34" s="24">
        <v>22</v>
      </c>
      <c r="C34" s="24" t="s">
        <v>53</v>
      </c>
      <c r="D34" s="24">
        <v>159.322</v>
      </c>
      <c r="E34" s="24">
        <f t="shared" si="9"/>
        <v>78.225000000000009</v>
      </c>
      <c r="F34" s="24">
        <f>E34/E32</f>
        <v>0.88975965967901538</v>
      </c>
      <c r="G34" s="24">
        <v>3</v>
      </c>
      <c r="H34" s="24" t="s">
        <v>53</v>
      </c>
      <c r="I34" s="24">
        <v>65.53</v>
      </c>
      <c r="J34" s="24">
        <f t="shared" si="10"/>
        <v>53.715000000000003</v>
      </c>
      <c r="K34" s="24">
        <f>J34/J32</f>
        <v>0.98084508070995557</v>
      </c>
      <c r="M34" s="24">
        <v>3</v>
      </c>
      <c r="N34" s="24" t="s">
        <v>53</v>
      </c>
      <c r="O34" s="24">
        <v>92.275000000000006</v>
      </c>
      <c r="P34" s="24">
        <f t="shared" si="11"/>
        <v>79.646000000000001</v>
      </c>
      <c r="Q34" s="24">
        <f>P34/P32</f>
        <v>0.96281521239815293</v>
      </c>
    </row>
    <row r="35" spans="2:17">
      <c r="B35" s="24">
        <v>23</v>
      </c>
      <c r="C35" s="24" t="s">
        <v>54</v>
      </c>
      <c r="D35" s="24">
        <v>121.74</v>
      </c>
      <c r="E35" s="24">
        <f>D35-47.192</f>
        <v>74.548000000000002</v>
      </c>
      <c r="F35" s="24">
        <f>E35/E35</f>
        <v>1</v>
      </c>
      <c r="G35" s="24">
        <v>4</v>
      </c>
      <c r="H35" s="24" t="s">
        <v>56</v>
      </c>
      <c r="I35" s="24">
        <v>11.815</v>
      </c>
      <c r="M35" s="24">
        <v>4</v>
      </c>
      <c r="N35" s="24" t="s">
        <v>56</v>
      </c>
      <c r="O35" s="24">
        <v>12.629</v>
      </c>
    </row>
    <row r="36" spans="2:17">
      <c r="B36" s="24">
        <v>24</v>
      </c>
      <c r="C36" s="24" t="s">
        <v>55</v>
      </c>
      <c r="D36" s="24">
        <v>121.352</v>
      </c>
      <c r="E36" s="24">
        <f>D36-47.192</f>
        <v>74.16</v>
      </c>
      <c r="F36" s="24">
        <f>E36/E35</f>
        <v>0.99479529967269398</v>
      </c>
    </row>
    <row r="37" spans="2:17">
      <c r="B37" s="24">
        <v>25</v>
      </c>
      <c r="C37" s="24" t="s">
        <v>56</v>
      </c>
      <c r="D37" s="24">
        <v>81.096999999999994</v>
      </c>
      <c r="G37" s="24">
        <v>1</v>
      </c>
      <c r="H37" s="24" t="s">
        <v>54</v>
      </c>
      <c r="I37" s="24">
        <v>85.259</v>
      </c>
      <c r="J37" s="24">
        <f>I37-16.207</f>
        <v>69.051999999999992</v>
      </c>
      <c r="K37" s="24">
        <f>J37/J37</f>
        <v>1</v>
      </c>
      <c r="M37" s="24">
        <v>1</v>
      </c>
      <c r="N37" s="24" t="s">
        <v>54</v>
      </c>
      <c r="O37" s="24">
        <v>122.678</v>
      </c>
      <c r="P37" s="24">
        <f>O37-11.573</f>
        <v>111.10499999999999</v>
      </c>
      <c r="Q37" s="24">
        <f>P37/P37</f>
        <v>1</v>
      </c>
    </row>
    <row r="38" spans="2:17">
      <c r="B38" s="24">
        <v>26</v>
      </c>
      <c r="C38" s="24" t="s">
        <v>56</v>
      </c>
      <c r="D38" s="24">
        <v>47.192</v>
      </c>
      <c r="G38" s="24">
        <v>2</v>
      </c>
      <c r="H38" s="24" t="s">
        <v>55</v>
      </c>
      <c r="I38" s="24">
        <v>84.649000000000001</v>
      </c>
      <c r="J38" s="24">
        <f>I38-16.207</f>
        <v>68.442000000000007</v>
      </c>
      <c r="K38" s="24">
        <f>J38/J37</f>
        <v>0.99116607773851606</v>
      </c>
      <c r="M38" s="24">
        <v>2</v>
      </c>
      <c r="N38" s="24" t="s">
        <v>55</v>
      </c>
      <c r="O38" s="24">
        <v>121.30200000000001</v>
      </c>
      <c r="P38" s="24">
        <f>O38-11.573</f>
        <v>109.72900000000001</v>
      </c>
      <c r="Q38" s="24">
        <f>P38/P37</f>
        <v>0.9876153188425365</v>
      </c>
    </row>
    <row r="39" spans="2:17">
      <c r="G39" s="24">
        <v>3</v>
      </c>
      <c r="H39" s="24" t="s">
        <v>56</v>
      </c>
      <c r="I39" s="24">
        <v>16.207000000000001</v>
      </c>
      <c r="M39" s="24">
        <v>3</v>
      </c>
      <c r="N39" s="24" t="s">
        <v>56</v>
      </c>
      <c r="O39" s="24">
        <v>11.573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OPN transcript level</vt:lpstr>
      <vt:lpstr>OPN secretory level (ng per ml)</vt:lpstr>
      <vt:lpstr>Migration</vt:lpstr>
      <vt:lpstr>invasion</vt:lpstr>
      <vt:lpstr>proliferation</vt:lpstr>
      <vt:lpstr>transfection qPCR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LuiLui</dc:creator>
  <cp:lastModifiedBy>LuiLui</cp:lastModifiedBy>
  <dcterms:created xsi:type="dcterms:W3CDTF">2015-01-30T04:25:10Z</dcterms:created>
  <dcterms:modified xsi:type="dcterms:W3CDTF">2015-02-12T17:52:04Z</dcterms:modified>
</cp:coreProperties>
</file>