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0" yWindow="15" windowWidth="10500" windowHeight="8025" tabRatio="824"/>
  </bookViews>
  <sheets>
    <sheet name="Table S1(a + b) Full Stand" sheetId="1" r:id="rId1"/>
    <sheet name="Table S2(a + b) U at 75%" sheetId="2" r:id="rId2"/>
    <sheet name="Table S3(a + b) U at 50%" sheetId="3" r:id="rId3"/>
    <sheet name="Table S4(a + b) U at 25%" sheetId="4" r:id="rId4"/>
    <sheet name="Table S5 Discounted summaries" sheetId="5" r:id="rId5"/>
    <sheet name="Figure S2" sheetId="6" r:id="rId6"/>
  </sheets>
  <calcPr calcId="125725"/>
</workbook>
</file>

<file path=xl/calcChain.xml><?xml version="1.0" encoding="utf-8"?>
<calcChain xmlns="http://schemas.openxmlformats.org/spreadsheetml/2006/main">
  <c r="AA52" i="4"/>
  <c r="Z52"/>
  <c r="W52"/>
  <c r="V52"/>
  <c r="S52"/>
  <c r="R52"/>
  <c r="R72" s="1"/>
  <c r="O52"/>
  <c r="N52"/>
  <c r="K52"/>
  <c r="J52"/>
  <c r="G52"/>
  <c r="F52"/>
  <c r="C73"/>
  <c r="E76"/>
  <c r="D75"/>
  <c r="AB70"/>
  <c r="Z70"/>
  <c r="Z71" s="1"/>
  <c r="Y70"/>
  <c r="X70"/>
  <c r="V70"/>
  <c r="V71" s="1"/>
  <c r="U70"/>
  <c r="T70"/>
  <c r="R70"/>
  <c r="R71" s="1"/>
  <c r="Q70"/>
  <c r="P70"/>
  <c r="N70"/>
  <c r="N71" s="1"/>
  <c r="M70"/>
  <c r="L70"/>
  <c r="J70"/>
  <c r="J71" s="1"/>
  <c r="I70"/>
  <c r="H70"/>
  <c r="F70"/>
  <c r="F71" s="1"/>
  <c r="E70"/>
  <c r="D70"/>
  <c r="AB69"/>
  <c r="AA69"/>
  <c r="Z69"/>
  <c r="Y69"/>
  <c r="X69"/>
  <c r="W69"/>
  <c r="V69"/>
  <c r="U69"/>
  <c r="T69"/>
  <c r="S69"/>
  <c r="R69"/>
  <c r="Q69"/>
  <c r="P69"/>
  <c r="O69"/>
  <c r="N69"/>
  <c r="M69"/>
  <c r="L69"/>
  <c r="K69"/>
  <c r="J69"/>
  <c r="I69"/>
  <c r="H69"/>
  <c r="G69"/>
  <c r="F69"/>
  <c r="E69"/>
  <c r="D69"/>
  <c r="AB55"/>
  <c r="AB71" s="1"/>
  <c r="AA55"/>
  <c r="Z55"/>
  <c r="Y55"/>
  <c r="X55"/>
  <c r="W55"/>
  <c r="V55"/>
  <c r="U55"/>
  <c r="T55"/>
  <c r="S55"/>
  <c r="R55"/>
  <c r="Q55"/>
  <c r="P55"/>
  <c r="O55"/>
  <c r="N55"/>
  <c r="M55"/>
  <c r="L55"/>
  <c r="L71" s="1"/>
  <c r="K55"/>
  <c r="J55"/>
  <c r="I55"/>
  <c r="H55"/>
  <c r="G55"/>
  <c r="F55"/>
  <c r="E55"/>
  <c r="D55"/>
  <c r="AB52"/>
  <c r="Y52"/>
  <c r="X52"/>
  <c r="U52"/>
  <c r="T52"/>
  <c r="Q52"/>
  <c r="P52"/>
  <c r="M52"/>
  <c r="L52"/>
  <c r="I52"/>
  <c r="H52"/>
  <c r="E52"/>
  <c r="D52"/>
  <c r="G48"/>
  <c r="H48" s="1"/>
  <c r="I48" s="1"/>
  <c r="J48" s="1"/>
  <c r="K48" s="1"/>
  <c r="L48" s="1"/>
  <c r="M48" s="1"/>
  <c r="N48" s="1"/>
  <c r="O48" s="1"/>
  <c r="P48" s="1"/>
  <c r="Q48" s="1"/>
  <c r="R48" s="1"/>
  <c r="S48" s="1"/>
  <c r="T48" s="1"/>
  <c r="U48" s="1"/>
  <c r="V48" s="1"/>
  <c r="W48" s="1"/>
  <c r="X48" s="1"/>
  <c r="Y48" s="1"/>
  <c r="Z48" s="1"/>
  <c r="AA48" s="1"/>
  <c r="AB48" s="1"/>
  <c r="F48"/>
  <c r="E48"/>
  <c r="C73" i="3"/>
  <c r="E73" s="1"/>
  <c r="E78" s="1"/>
  <c r="E79" s="1"/>
  <c r="E76"/>
  <c r="D75"/>
  <c r="Y71"/>
  <c r="U71"/>
  <c r="I71"/>
  <c r="AB70"/>
  <c r="AA70"/>
  <c r="Z70"/>
  <c r="Y70"/>
  <c r="X70"/>
  <c r="W70"/>
  <c r="V70"/>
  <c r="U70"/>
  <c r="T70"/>
  <c r="S70"/>
  <c r="R70"/>
  <c r="Q70"/>
  <c r="Q71" s="1"/>
  <c r="P70"/>
  <c r="O70"/>
  <c r="N70"/>
  <c r="M70"/>
  <c r="M71" s="1"/>
  <c r="L70"/>
  <c r="K70"/>
  <c r="J70"/>
  <c r="I70"/>
  <c r="H70"/>
  <c r="G70"/>
  <c r="F70"/>
  <c r="E70"/>
  <c r="E71" s="1"/>
  <c r="D70"/>
  <c r="AB69"/>
  <c r="AA69"/>
  <c r="Z69"/>
  <c r="Y69"/>
  <c r="X69"/>
  <c r="W69"/>
  <c r="V69"/>
  <c r="U69"/>
  <c r="T69"/>
  <c r="S69"/>
  <c r="R69"/>
  <c r="Q69"/>
  <c r="P69"/>
  <c r="O69"/>
  <c r="N69"/>
  <c r="M69"/>
  <c r="L69"/>
  <c r="K69"/>
  <c r="J69"/>
  <c r="I69"/>
  <c r="H69"/>
  <c r="G69"/>
  <c r="F69"/>
  <c r="E69"/>
  <c r="D69"/>
  <c r="AB55"/>
  <c r="AB71" s="1"/>
  <c r="AB72" s="1"/>
  <c r="AA55"/>
  <c r="AA71" s="1"/>
  <c r="AA72" s="1"/>
  <c r="Z55"/>
  <c r="Y55"/>
  <c r="X55"/>
  <c r="X71" s="1"/>
  <c r="X72" s="1"/>
  <c r="W55"/>
  <c r="W71" s="1"/>
  <c r="W72" s="1"/>
  <c r="V55"/>
  <c r="U55"/>
  <c r="T55"/>
  <c r="T71" s="1"/>
  <c r="T72" s="1"/>
  <c r="S55"/>
  <c r="S71" s="1"/>
  <c r="S72" s="1"/>
  <c r="R55"/>
  <c r="Q55"/>
  <c r="P55"/>
  <c r="P71" s="1"/>
  <c r="P72" s="1"/>
  <c r="O55"/>
  <c r="O71" s="1"/>
  <c r="O72" s="1"/>
  <c r="N55"/>
  <c r="M55"/>
  <c r="L55"/>
  <c r="L71" s="1"/>
  <c r="L72" s="1"/>
  <c r="K55"/>
  <c r="K71" s="1"/>
  <c r="K72" s="1"/>
  <c r="J55"/>
  <c r="I55"/>
  <c r="H55"/>
  <c r="H71" s="1"/>
  <c r="H72" s="1"/>
  <c r="G55"/>
  <c r="G71" s="1"/>
  <c r="G72" s="1"/>
  <c r="F55"/>
  <c r="E55"/>
  <c r="D55"/>
  <c r="D71" s="1"/>
  <c r="D72" s="1"/>
  <c r="AB52"/>
  <c r="AA52"/>
  <c r="Z52"/>
  <c r="Y52"/>
  <c r="Y72" s="1"/>
  <c r="X52"/>
  <c r="W52"/>
  <c r="V52"/>
  <c r="U52"/>
  <c r="U72" s="1"/>
  <c r="T52"/>
  <c r="S52"/>
  <c r="R52"/>
  <c r="Q52"/>
  <c r="P52"/>
  <c r="O52"/>
  <c r="N52"/>
  <c r="M52"/>
  <c r="L52"/>
  <c r="K52"/>
  <c r="J52"/>
  <c r="I52"/>
  <c r="I72" s="1"/>
  <c r="H52"/>
  <c r="G52"/>
  <c r="F52"/>
  <c r="E52"/>
  <c r="D52"/>
  <c r="F48"/>
  <c r="G48" s="1"/>
  <c r="H48" s="1"/>
  <c r="I48" s="1"/>
  <c r="J48" s="1"/>
  <c r="K48" s="1"/>
  <c r="L48" s="1"/>
  <c r="M48" s="1"/>
  <c r="N48" s="1"/>
  <c r="O48" s="1"/>
  <c r="P48" s="1"/>
  <c r="Q48" s="1"/>
  <c r="R48" s="1"/>
  <c r="S48" s="1"/>
  <c r="T48" s="1"/>
  <c r="U48" s="1"/>
  <c r="V48" s="1"/>
  <c r="W48" s="1"/>
  <c r="X48" s="1"/>
  <c r="Y48" s="1"/>
  <c r="Z48" s="1"/>
  <c r="AA48" s="1"/>
  <c r="AB48" s="1"/>
  <c r="E48"/>
  <c r="B48"/>
  <c r="C72" i="2"/>
  <c r="D74"/>
  <c r="E75" s="1"/>
  <c r="AB69"/>
  <c r="AA69"/>
  <c r="Z69"/>
  <c r="Y69"/>
  <c r="X69"/>
  <c r="W69"/>
  <c r="V69"/>
  <c r="U69"/>
  <c r="T69"/>
  <c r="S69"/>
  <c r="R69"/>
  <c r="Q69"/>
  <c r="P69"/>
  <c r="O69"/>
  <c r="N69"/>
  <c r="M69"/>
  <c r="L69"/>
  <c r="K69"/>
  <c r="J69"/>
  <c r="I69"/>
  <c r="H69"/>
  <c r="G69"/>
  <c r="F69"/>
  <c r="E69"/>
  <c r="D69"/>
  <c r="AB68"/>
  <c r="AA68"/>
  <c r="Z68"/>
  <c r="Y68"/>
  <c r="X68"/>
  <c r="W68"/>
  <c r="V68"/>
  <c r="U68"/>
  <c r="T68"/>
  <c r="S68"/>
  <c r="R68"/>
  <c r="Q68"/>
  <c r="P68"/>
  <c r="O68"/>
  <c r="N68"/>
  <c r="M68"/>
  <c r="L68"/>
  <c r="K68"/>
  <c r="J68"/>
  <c r="I68"/>
  <c r="H68"/>
  <c r="G68"/>
  <c r="F68"/>
  <c r="E68"/>
  <c r="D68"/>
  <c r="AB54"/>
  <c r="AA54"/>
  <c r="AA70" s="1"/>
  <c r="Z54"/>
  <c r="Y54"/>
  <c r="X54"/>
  <c r="W54"/>
  <c r="W70" s="1"/>
  <c r="V54"/>
  <c r="U54"/>
  <c r="T54"/>
  <c r="S54"/>
  <c r="S70" s="1"/>
  <c r="R54"/>
  <c r="Q54"/>
  <c r="P54"/>
  <c r="O54"/>
  <c r="O70" s="1"/>
  <c r="N54"/>
  <c r="M54"/>
  <c r="L54"/>
  <c r="K54"/>
  <c r="K70" s="1"/>
  <c r="J54"/>
  <c r="I54"/>
  <c r="H54"/>
  <c r="G54"/>
  <c r="G70" s="1"/>
  <c r="F54"/>
  <c r="E54"/>
  <c r="D54"/>
  <c r="AB51"/>
  <c r="AA51"/>
  <c r="Z51"/>
  <c r="Y51"/>
  <c r="X51"/>
  <c r="W51"/>
  <c r="V51"/>
  <c r="U51"/>
  <c r="T51"/>
  <c r="S51"/>
  <c r="R51"/>
  <c r="Q51"/>
  <c r="P51"/>
  <c r="O51"/>
  <c r="N51"/>
  <c r="M51"/>
  <c r="L51"/>
  <c r="K51"/>
  <c r="J51"/>
  <c r="I51"/>
  <c r="H51"/>
  <c r="G51"/>
  <c r="F51"/>
  <c r="E51"/>
  <c r="D51"/>
  <c r="E47"/>
  <c r="F47" s="1"/>
  <c r="G47" s="1"/>
  <c r="H47" s="1"/>
  <c r="I47" s="1"/>
  <c r="J47" s="1"/>
  <c r="K47" s="1"/>
  <c r="L47" s="1"/>
  <c r="M47" s="1"/>
  <c r="N47" s="1"/>
  <c r="O47" s="1"/>
  <c r="P47" s="1"/>
  <c r="Q47" s="1"/>
  <c r="R47" s="1"/>
  <c r="S47" s="1"/>
  <c r="T47" s="1"/>
  <c r="U47" s="1"/>
  <c r="V47" s="1"/>
  <c r="W47" s="1"/>
  <c r="X47" s="1"/>
  <c r="Y47" s="1"/>
  <c r="Z47" s="1"/>
  <c r="AA47" s="1"/>
  <c r="AB47" s="1"/>
  <c r="B47"/>
  <c r="C74" i="1"/>
  <c r="E77"/>
  <c r="D76"/>
  <c r="AB71"/>
  <c r="AA71"/>
  <c r="Z71"/>
  <c r="Y71"/>
  <c r="X71"/>
  <c r="W71"/>
  <c r="V71"/>
  <c r="U71"/>
  <c r="T71"/>
  <c r="S71"/>
  <c r="R71"/>
  <c r="Q71"/>
  <c r="P71"/>
  <c r="O71"/>
  <c r="N71"/>
  <c r="M71"/>
  <c r="L71"/>
  <c r="K71"/>
  <c r="J71"/>
  <c r="I71"/>
  <c r="H71"/>
  <c r="G71"/>
  <c r="F71"/>
  <c r="E71"/>
  <c r="D71"/>
  <c r="AB70"/>
  <c r="AA70"/>
  <c r="Z70"/>
  <c r="Y70"/>
  <c r="X70"/>
  <c r="W70"/>
  <c r="V70"/>
  <c r="U70"/>
  <c r="T70"/>
  <c r="S70"/>
  <c r="R70"/>
  <c r="Q70"/>
  <c r="P70"/>
  <c r="O70"/>
  <c r="N70"/>
  <c r="M70"/>
  <c r="L70"/>
  <c r="K70"/>
  <c r="J70"/>
  <c r="I70"/>
  <c r="H70"/>
  <c r="G70"/>
  <c r="F70"/>
  <c r="E70"/>
  <c r="D70"/>
  <c r="AB56"/>
  <c r="AA56"/>
  <c r="Z56"/>
  <c r="Y56"/>
  <c r="X56"/>
  <c r="W56"/>
  <c r="V56"/>
  <c r="U56"/>
  <c r="T56"/>
  <c r="S56"/>
  <c r="R56"/>
  <c r="Q56"/>
  <c r="P56"/>
  <c r="O56"/>
  <c r="N56"/>
  <c r="N72" s="1"/>
  <c r="M56"/>
  <c r="L56"/>
  <c r="K56"/>
  <c r="J56"/>
  <c r="I56"/>
  <c r="H56"/>
  <c r="G56"/>
  <c r="F56"/>
  <c r="E56"/>
  <c r="D56"/>
  <c r="AB53"/>
  <c r="AA53"/>
  <c r="Z53"/>
  <c r="Y53"/>
  <c r="X53"/>
  <c r="W53"/>
  <c r="V53"/>
  <c r="U53"/>
  <c r="T53"/>
  <c r="S53"/>
  <c r="R53"/>
  <c r="Q53"/>
  <c r="P53"/>
  <c r="O53"/>
  <c r="N53"/>
  <c r="M53"/>
  <c r="L53"/>
  <c r="K53"/>
  <c r="J53"/>
  <c r="I53"/>
  <c r="H53"/>
  <c r="G53"/>
  <c r="F53"/>
  <c r="E53"/>
  <c r="D53"/>
  <c r="G49"/>
  <c r="H49" s="1"/>
  <c r="I49" s="1"/>
  <c r="J49" s="1"/>
  <c r="K49" s="1"/>
  <c r="L49" s="1"/>
  <c r="M49" s="1"/>
  <c r="N49" s="1"/>
  <c r="O49" s="1"/>
  <c r="P49" s="1"/>
  <c r="Q49" s="1"/>
  <c r="R49" s="1"/>
  <c r="S49" s="1"/>
  <c r="T49" s="1"/>
  <c r="U49" s="1"/>
  <c r="V49" s="1"/>
  <c r="W49" s="1"/>
  <c r="X49" s="1"/>
  <c r="Y49" s="1"/>
  <c r="Z49" s="1"/>
  <c r="AA49" s="1"/>
  <c r="AB49" s="1"/>
  <c r="F49"/>
  <c r="E49"/>
  <c r="B49"/>
  <c r="L72" i="4" l="1"/>
  <c r="P71"/>
  <c r="P72" s="1"/>
  <c r="AB72"/>
  <c r="D71"/>
  <c r="D72" s="1"/>
  <c r="H71"/>
  <c r="H72" s="1"/>
  <c r="T71"/>
  <c r="T72" s="1"/>
  <c r="X71"/>
  <c r="X72" s="1"/>
  <c r="F72"/>
  <c r="V72"/>
  <c r="J72"/>
  <c r="N72"/>
  <c r="Z72"/>
  <c r="E71"/>
  <c r="E72" s="1"/>
  <c r="I71"/>
  <c r="I72" s="1"/>
  <c r="M71"/>
  <c r="M72" s="1"/>
  <c r="Q71"/>
  <c r="Q72" s="1"/>
  <c r="U71"/>
  <c r="U72" s="1"/>
  <c r="Y71"/>
  <c r="Y72" s="1"/>
  <c r="G70"/>
  <c r="G71" s="1"/>
  <c r="G72" s="1"/>
  <c r="K70"/>
  <c r="K71" s="1"/>
  <c r="K72" s="1"/>
  <c r="O70"/>
  <c r="S70"/>
  <c r="S71" s="1"/>
  <c r="S72" s="1"/>
  <c r="W70"/>
  <c r="W71" s="1"/>
  <c r="W72" s="1"/>
  <c r="AA70"/>
  <c r="AA71" s="1"/>
  <c r="AA72" s="1"/>
  <c r="O71"/>
  <c r="O72" s="1"/>
  <c r="B48"/>
  <c r="E72" i="3"/>
  <c r="M72"/>
  <c r="F71"/>
  <c r="F72" s="1"/>
  <c r="J71"/>
  <c r="J72" s="1"/>
  <c r="N71"/>
  <c r="N72" s="1"/>
  <c r="R71"/>
  <c r="R72" s="1"/>
  <c r="V71"/>
  <c r="V72" s="1"/>
  <c r="Z71"/>
  <c r="Z72" s="1"/>
  <c r="Q72"/>
  <c r="E81"/>
  <c r="E80"/>
  <c r="E77"/>
  <c r="U70" i="2"/>
  <c r="U71" s="1"/>
  <c r="Y70"/>
  <c r="Y71" s="1"/>
  <c r="D70"/>
  <c r="H70"/>
  <c r="H71" s="1"/>
  <c r="L70"/>
  <c r="L71" s="1"/>
  <c r="P70"/>
  <c r="P71" s="1"/>
  <c r="T70"/>
  <c r="X70"/>
  <c r="X71" s="1"/>
  <c r="AB70"/>
  <c r="AB71" s="1"/>
  <c r="D71"/>
  <c r="T71"/>
  <c r="G71"/>
  <c r="K71"/>
  <c r="O71"/>
  <c r="S71"/>
  <c r="W71"/>
  <c r="AA71"/>
  <c r="F70"/>
  <c r="F71" s="1"/>
  <c r="J70"/>
  <c r="J71" s="1"/>
  <c r="N70"/>
  <c r="N71" s="1"/>
  <c r="R70"/>
  <c r="R71" s="1"/>
  <c r="V70"/>
  <c r="V71" s="1"/>
  <c r="Z70"/>
  <c r="Z71" s="1"/>
  <c r="E70"/>
  <c r="E71" s="1"/>
  <c r="I70"/>
  <c r="I71" s="1"/>
  <c r="M70"/>
  <c r="M71" s="1"/>
  <c r="Q70"/>
  <c r="Q71" s="1"/>
  <c r="Y72" i="1"/>
  <c r="Y73" s="1"/>
  <c r="N73"/>
  <c r="E72"/>
  <c r="E73" s="1"/>
  <c r="I72"/>
  <c r="I73" s="1"/>
  <c r="M72"/>
  <c r="M73" s="1"/>
  <c r="Q72"/>
  <c r="Q73" s="1"/>
  <c r="U72"/>
  <c r="U73" s="1"/>
  <c r="D72"/>
  <c r="D73" s="1"/>
  <c r="H72"/>
  <c r="H73" s="1"/>
  <c r="L72"/>
  <c r="L73" s="1"/>
  <c r="P72"/>
  <c r="P73" s="1"/>
  <c r="T72"/>
  <c r="T73" s="1"/>
  <c r="X72"/>
  <c r="X73" s="1"/>
  <c r="AB72"/>
  <c r="AB73" s="1"/>
  <c r="F72"/>
  <c r="J72"/>
  <c r="J73" s="1"/>
  <c r="R72"/>
  <c r="R73" s="1"/>
  <c r="V72"/>
  <c r="V73" s="1"/>
  <c r="Z72"/>
  <c r="F73"/>
  <c r="Z73"/>
  <c r="G72"/>
  <c r="G73" s="1"/>
  <c r="K72"/>
  <c r="K73" s="1"/>
  <c r="O72"/>
  <c r="O73" s="1"/>
  <c r="S72"/>
  <c r="S73" s="1"/>
  <c r="W72"/>
  <c r="W73" s="1"/>
  <c r="AA72"/>
  <c r="AA73" s="1"/>
  <c r="E73" i="4" l="1"/>
  <c r="E72" i="2"/>
  <c r="E74" i="1"/>
  <c r="E78" s="1"/>
  <c r="E77" i="4" l="1"/>
  <c r="E78"/>
  <c r="E77" i="2"/>
  <c r="E76"/>
  <c r="E79" i="1"/>
  <c r="E80" s="1"/>
  <c r="E82" s="1"/>
  <c r="E79" i="4" l="1"/>
  <c r="E81" s="1"/>
  <c r="E80"/>
  <c r="E78" i="2"/>
  <c r="E80" s="1"/>
  <c r="E79"/>
  <c r="E81" i="1"/>
  <c r="C34" i="2" l="1"/>
  <c r="C34" i="3"/>
  <c r="C34" i="4"/>
  <c r="C34" i="1"/>
  <c r="D36" l="1"/>
  <c r="E37" s="1"/>
  <c r="E37" i="4" l="1"/>
  <c r="D36"/>
  <c r="AB31"/>
  <c r="AA31"/>
  <c r="Z31"/>
  <c r="Y31"/>
  <c r="X31"/>
  <c r="W31"/>
  <c r="V31"/>
  <c r="U31"/>
  <c r="T31"/>
  <c r="S31"/>
  <c r="R31"/>
  <c r="Q31"/>
  <c r="P31"/>
  <c r="O31"/>
  <c r="N31"/>
  <c r="M31"/>
  <c r="L31"/>
  <c r="K31"/>
  <c r="J31"/>
  <c r="I31"/>
  <c r="H31"/>
  <c r="G31"/>
  <c r="F31"/>
  <c r="E31"/>
  <c r="D31"/>
  <c r="AB30"/>
  <c r="AB32" s="1"/>
  <c r="AA30"/>
  <c r="Z30"/>
  <c r="Y30"/>
  <c r="X30"/>
  <c r="W30"/>
  <c r="V30"/>
  <c r="U30"/>
  <c r="T30"/>
  <c r="T32" s="1"/>
  <c r="S30"/>
  <c r="R30"/>
  <c r="Q30"/>
  <c r="P30"/>
  <c r="O30"/>
  <c r="N30"/>
  <c r="M30"/>
  <c r="L30"/>
  <c r="L32" s="1"/>
  <c r="K30"/>
  <c r="J30"/>
  <c r="I30"/>
  <c r="H30"/>
  <c r="G30"/>
  <c r="F30"/>
  <c r="E30"/>
  <c r="D30"/>
  <c r="D32" s="1"/>
  <c r="AB16"/>
  <c r="AA16"/>
  <c r="AA32" s="1"/>
  <c r="Z16"/>
  <c r="Y16"/>
  <c r="Y32" s="1"/>
  <c r="X16"/>
  <c r="X32" s="1"/>
  <c r="W16"/>
  <c r="W32" s="1"/>
  <c r="V16"/>
  <c r="U16"/>
  <c r="U32" s="1"/>
  <c r="T16"/>
  <c r="S16"/>
  <c r="S32" s="1"/>
  <c r="R16"/>
  <c r="Q16"/>
  <c r="Q32" s="1"/>
  <c r="P16"/>
  <c r="P32" s="1"/>
  <c r="O16"/>
  <c r="O32" s="1"/>
  <c r="O33" s="1"/>
  <c r="N16"/>
  <c r="M16"/>
  <c r="M32" s="1"/>
  <c r="L16"/>
  <c r="K16"/>
  <c r="K32" s="1"/>
  <c r="J16"/>
  <c r="I16"/>
  <c r="I32" s="1"/>
  <c r="H16"/>
  <c r="H32" s="1"/>
  <c r="G16"/>
  <c r="G32" s="1"/>
  <c r="F16"/>
  <c r="E16"/>
  <c r="E32" s="1"/>
  <c r="D16"/>
  <c r="W13"/>
  <c r="R13"/>
  <c r="O13"/>
  <c r="G13"/>
  <c r="E13"/>
  <c r="D13"/>
  <c r="AB13"/>
  <c r="AB33" s="1"/>
  <c r="AA13"/>
  <c r="Z13"/>
  <c r="Y13"/>
  <c r="X13"/>
  <c r="V13"/>
  <c r="U13"/>
  <c r="T13"/>
  <c r="T33" s="1"/>
  <c r="S13"/>
  <c r="Q13"/>
  <c r="P13"/>
  <c r="N13"/>
  <c r="M13"/>
  <c r="L13"/>
  <c r="L33" s="1"/>
  <c r="K13"/>
  <c r="J13"/>
  <c r="I13"/>
  <c r="H13"/>
  <c r="F13"/>
  <c r="E9"/>
  <c r="F9" s="1"/>
  <c r="G9" s="1"/>
  <c r="H9" s="1"/>
  <c r="I9" s="1"/>
  <c r="J9" s="1"/>
  <c r="K9" s="1"/>
  <c r="L9" s="1"/>
  <c r="M9" s="1"/>
  <c r="N9" s="1"/>
  <c r="O9" s="1"/>
  <c r="P9" s="1"/>
  <c r="Q9" s="1"/>
  <c r="R9" s="1"/>
  <c r="S9" s="1"/>
  <c r="T9" s="1"/>
  <c r="U9" s="1"/>
  <c r="V9" s="1"/>
  <c r="W9" s="1"/>
  <c r="X9" s="1"/>
  <c r="Y9" s="1"/>
  <c r="Z9" s="1"/>
  <c r="AA9" s="1"/>
  <c r="AB9" s="1"/>
  <c r="B9"/>
  <c r="D36" i="3"/>
  <c r="E37" s="1"/>
  <c r="AB31"/>
  <c r="AA31"/>
  <c r="Z31"/>
  <c r="Y31"/>
  <c r="X31"/>
  <c r="W31"/>
  <c r="V31"/>
  <c r="U31"/>
  <c r="T31"/>
  <c r="S31"/>
  <c r="R31"/>
  <c r="Q31"/>
  <c r="P31"/>
  <c r="O31"/>
  <c r="N31"/>
  <c r="M31"/>
  <c r="L31"/>
  <c r="K31"/>
  <c r="J31"/>
  <c r="I31"/>
  <c r="H31"/>
  <c r="G31"/>
  <c r="F31"/>
  <c r="E31"/>
  <c r="D31"/>
  <c r="AB30"/>
  <c r="AA30"/>
  <c r="Z30"/>
  <c r="Y30"/>
  <c r="Y32" s="1"/>
  <c r="X30"/>
  <c r="W30"/>
  <c r="V30"/>
  <c r="U30"/>
  <c r="T30"/>
  <c r="S30"/>
  <c r="R30"/>
  <c r="Q30"/>
  <c r="Q32" s="1"/>
  <c r="P30"/>
  <c r="O30"/>
  <c r="N30"/>
  <c r="M30"/>
  <c r="L30"/>
  <c r="K30"/>
  <c r="J30"/>
  <c r="I30"/>
  <c r="I32" s="1"/>
  <c r="H30"/>
  <c r="G30"/>
  <c r="F30"/>
  <c r="E30"/>
  <c r="D30"/>
  <c r="AB16"/>
  <c r="AA16"/>
  <c r="Z16"/>
  <c r="Z32" s="1"/>
  <c r="Y16"/>
  <c r="X16"/>
  <c r="W16"/>
  <c r="V16"/>
  <c r="V32" s="1"/>
  <c r="U16"/>
  <c r="U32" s="1"/>
  <c r="T16"/>
  <c r="S16"/>
  <c r="R16"/>
  <c r="R32" s="1"/>
  <c r="Q16"/>
  <c r="P16"/>
  <c r="O16"/>
  <c r="N16"/>
  <c r="N32" s="1"/>
  <c r="M16"/>
  <c r="M32" s="1"/>
  <c r="L16"/>
  <c r="L32" s="1"/>
  <c r="K16"/>
  <c r="J16"/>
  <c r="J32" s="1"/>
  <c r="I16"/>
  <c r="H16"/>
  <c r="H32" s="1"/>
  <c r="G16"/>
  <c r="F16"/>
  <c r="F32" s="1"/>
  <c r="E16"/>
  <c r="E32" s="1"/>
  <c r="D16"/>
  <c r="D32" s="1"/>
  <c r="D33" s="1"/>
  <c r="Y13"/>
  <c r="U13"/>
  <c r="Q13"/>
  <c r="M13"/>
  <c r="I13"/>
  <c r="E13"/>
  <c r="D13"/>
  <c r="AB13"/>
  <c r="AA13"/>
  <c r="Z13"/>
  <c r="Z33" s="1"/>
  <c r="X13"/>
  <c r="W13"/>
  <c r="V13"/>
  <c r="V33" s="1"/>
  <c r="T13"/>
  <c r="S13"/>
  <c r="R13"/>
  <c r="R33" s="1"/>
  <c r="P13"/>
  <c r="O13"/>
  <c r="N13"/>
  <c r="N33" s="1"/>
  <c r="L13"/>
  <c r="K13"/>
  <c r="J13"/>
  <c r="J33" s="1"/>
  <c r="H13"/>
  <c r="G13"/>
  <c r="F13"/>
  <c r="F33" s="1"/>
  <c r="E9"/>
  <c r="F9" s="1"/>
  <c r="G9" s="1"/>
  <c r="H9" s="1"/>
  <c r="I9" s="1"/>
  <c r="J9" s="1"/>
  <c r="K9" s="1"/>
  <c r="L9" s="1"/>
  <c r="M9" s="1"/>
  <c r="N9" s="1"/>
  <c r="O9" s="1"/>
  <c r="P9" s="1"/>
  <c r="Q9" s="1"/>
  <c r="R9" s="1"/>
  <c r="S9" s="1"/>
  <c r="T9" s="1"/>
  <c r="U9" s="1"/>
  <c r="V9" s="1"/>
  <c r="W9" s="1"/>
  <c r="X9" s="1"/>
  <c r="Y9" s="1"/>
  <c r="Z9" s="1"/>
  <c r="AA9" s="1"/>
  <c r="AB9" s="1"/>
  <c r="B9"/>
  <c r="D36" i="2"/>
  <c r="E37" s="1"/>
  <c r="AB31"/>
  <c r="AA31"/>
  <c r="Z31"/>
  <c r="Y31"/>
  <c r="X31"/>
  <c r="W31"/>
  <c r="V31"/>
  <c r="U31"/>
  <c r="T31"/>
  <c r="S31"/>
  <c r="R31"/>
  <c r="Q31"/>
  <c r="P31"/>
  <c r="O31"/>
  <c r="N31"/>
  <c r="M31"/>
  <c r="L31"/>
  <c r="K31"/>
  <c r="J31"/>
  <c r="I31"/>
  <c r="H31"/>
  <c r="G31"/>
  <c r="F31"/>
  <c r="E31"/>
  <c r="D31"/>
  <c r="AB30"/>
  <c r="AA30"/>
  <c r="Z30"/>
  <c r="Y30"/>
  <c r="X30"/>
  <c r="W30"/>
  <c r="V30"/>
  <c r="U30"/>
  <c r="T30"/>
  <c r="S30"/>
  <c r="R30"/>
  <c r="Q30"/>
  <c r="P30"/>
  <c r="O30"/>
  <c r="N30"/>
  <c r="M30"/>
  <c r="L30"/>
  <c r="K30"/>
  <c r="J30"/>
  <c r="I30"/>
  <c r="H30"/>
  <c r="G30"/>
  <c r="F30"/>
  <c r="E30"/>
  <c r="D30"/>
  <c r="AB16"/>
  <c r="AA16"/>
  <c r="AA32" s="1"/>
  <c r="Z16"/>
  <c r="Y16"/>
  <c r="X16"/>
  <c r="W16"/>
  <c r="W32" s="1"/>
  <c r="V16"/>
  <c r="U16"/>
  <c r="T16"/>
  <c r="S16"/>
  <c r="S32" s="1"/>
  <c r="R16"/>
  <c r="Q16"/>
  <c r="P16"/>
  <c r="O16"/>
  <c r="O32" s="1"/>
  <c r="N16"/>
  <c r="M16"/>
  <c r="L16"/>
  <c r="K16"/>
  <c r="K32" s="1"/>
  <c r="J16"/>
  <c r="I16"/>
  <c r="H16"/>
  <c r="G16"/>
  <c r="G32" s="1"/>
  <c r="F16"/>
  <c r="E16"/>
  <c r="D16"/>
  <c r="AB13"/>
  <c r="T13"/>
  <c r="Q13"/>
  <c r="L13"/>
  <c r="E13"/>
  <c r="D13"/>
  <c r="AA13"/>
  <c r="Z13"/>
  <c r="Y13"/>
  <c r="X13"/>
  <c r="W13"/>
  <c r="V13"/>
  <c r="U13"/>
  <c r="S13"/>
  <c r="R13"/>
  <c r="P13"/>
  <c r="O13"/>
  <c r="N13"/>
  <c r="M13"/>
  <c r="K13"/>
  <c r="J13"/>
  <c r="I13"/>
  <c r="H13"/>
  <c r="G13"/>
  <c r="F13"/>
  <c r="E9"/>
  <c r="F9" s="1"/>
  <c r="G9" s="1"/>
  <c r="H9" s="1"/>
  <c r="I9" s="1"/>
  <c r="J9" s="1"/>
  <c r="K9" s="1"/>
  <c r="L9" s="1"/>
  <c r="M9" s="1"/>
  <c r="N9" s="1"/>
  <c r="O9" s="1"/>
  <c r="P9" s="1"/>
  <c r="Q9" s="1"/>
  <c r="R9" s="1"/>
  <c r="S9" s="1"/>
  <c r="T9" s="1"/>
  <c r="U9" s="1"/>
  <c r="V9" s="1"/>
  <c r="W9" s="1"/>
  <c r="X9" s="1"/>
  <c r="Y9" s="1"/>
  <c r="Z9" s="1"/>
  <c r="AA9" s="1"/>
  <c r="AB9" s="1"/>
  <c r="B9"/>
  <c r="AB31" i="1"/>
  <c r="AA31"/>
  <c r="Z31"/>
  <c r="Y31"/>
  <c r="X31"/>
  <c r="W31"/>
  <c r="V31"/>
  <c r="U31"/>
  <c r="T31"/>
  <c r="S31"/>
  <c r="R31"/>
  <c r="Q31"/>
  <c r="P31"/>
  <c r="O31"/>
  <c r="N31"/>
  <c r="M31"/>
  <c r="L31"/>
  <c r="K31"/>
  <c r="J31"/>
  <c r="I31"/>
  <c r="H31"/>
  <c r="G31"/>
  <c r="F31"/>
  <c r="E31"/>
  <c r="D31"/>
  <c r="AB30"/>
  <c r="AA30"/>
  <c r="Z30"/>
  <c r="Y30"/>
  <c r="X30"/>
  <c r="W30"/>
  <c r="V30"/>
  <c r="U30"/>
  <c r="T30"/>
  <c r="S30"/>
  <c r="R30"/>
  <c r="Q30"/>
  <c r="P30"/>
  <c r="O30"/>
  <c r="N30"/>
  <c r="M30"/>
  <c r="L30"/>
  <c r="K30"/>
  <c r="J30"/>
  <c r="I30"/>
  <c r="H30"/>
  <c r="G30"/>
  <c r="F30"/>
  <c r="E30"/>
  <c r="D30"/>
  <c r="AB16"/>
  <c r="AA16"/>
  <c r="Z16"/>
  <c r="Y16"/>
  <c r="X16"/>
  <c r="W16"/>
  <c r="V16"/>
  <c r="U16"/>
  <c r="T16"/>
  <c r="S16"/>
  <c r="R16"/>
  <c r="Q16"/>
  <c r="P16"/>
  <c r="O16"/>
  <c r="N16"/>
  <c r="M16"/>
  <c r="L16"/>
  <c r="K16"/>
  <c r="J16"/>
  <c r="I16"/>
  <c r="H16"/>
  <c r="G16"/>
  <c r="F16"/>
  <c r="E16"/>
  <c r="D16"/>
  <c r="E13"/>
  <c r="D13"/>
  <c r="AB13"/>
  <c r="AA13"/>
  <c r="Z13"/>
  <c r="Y13"/>
  <c r="X13"/>
  <c r="W13"/>
  <c r="V13"/>
  <c r="U13"/>
  <c r="T13"/>
  <c r="S13"/>
  <c r="R13"/>
  <c r="Q13"/>
  <c r="P13"/>
  <c r="O13"/>
  <c r="N13"/>
  <c r="M13"/>
  <c r="L13"/>
  <c r="K13"/>
  <c r="J13"/>
  <c r="I13"/>
  <c r="H13"/>
  <c r="G13"/>
  <c r="F13"/>
  <c r="E9"/>
  <c r="F9" s="1"/>
  <c r="G9" s="1"/>
  <c r="H9" s="1"/>
  <c r="I9" s="1"/>
  <c r="J9" s="1"/>
  <c r="K9" s="1"/>
  <c r="L9" s="1"/>
  <c r="M9" s="1"/>
  <c r="N9" s="1"/>
  <c r="O9" s="1"/>
  <c r="P9" s="1"/>
  <c r="Q9" s="1"/>
  <c r="R9" s="1"/>
  <c r="S9" s="1"/>
  <c r="T9" s="1"/>
  <c r="U9" s="1"/>
  <c r="V9" s="1"/>
  <c r="W9" s="1"/>
  <c r="X9" s="1"/>
  <c r="Y9" s="1"/>
  <c r="Z9" s="1"/>
  <c r="AA9" s="1"/>
  <c r="AB9" s="1"/>
  <c r="B9"/>
  <c r="M33" i="2" l="1"/>
  <c r="E32"/>
  <c r="E33" s="1"/>
  <c r="I32"/>
  <c r="I33" s="1"/>
  <c r="M32"/>
  <c r="Q32"/>
  <c r="Q33" s="1"/>
  <c r="U32"/>
  <c r="U33" s="1"/>
  <c r="Y32"/>
  <c r="Y33" s="1"/>
  <c r="G32" i="1"/>
  <c r="G33" s="1"/>
  <c r="O32"/>
  <c r="O33" s="1"/>
  <c r="S32"/>
  <c r="W32"/>
  <c r="W33" s="1"/>
  <c r="K32"/>
  <c r="K33" s="1"/>
  <c r="AA32"/>
  <c r="AA33" s="1"/>
  <c r="E32"/>
  <c r="E33" s="1"/>
  <c r="I32"/>
  <c r="I33" s="1"/>
  <c r="M32"/>
  <c r="M33" s="1"/>
  <c r="Q32"/>
  <c r="Q33" s="1"/>
  <c r="U32"/>
  <c r="U33" s="1"/>
  <c r="Y32"/>
  <c r="Y33" s="1"/>
  <c r="H33" i="4"/>
  <c r="P33"/>
  <c r="X33"/>
  <c r="F32" i="1"/>
  <c r="F33" s="1"/>
  <c r="J32"/>
  <c r="J33" s="1"/>
  <c r="N32"/>
  <c r="N33" s="1"/>
  <c r="R32"/>
  <c r="R33" s="1"/>
  <c r="V32"/>
  <c r="V33" s="1"/>
  <c r="Z32"/>
  <c r="Z33" s="1"/>
  <c r="D32" i="2"/>
  <c r="D33" s="1"/>
  <c r="H32"/>
  <c r="H33" s="1"/>
  <c r="L32"/>
  <c r="L33" s="1"/>
  <c r="P32"/>
  <c r="P33" s="1"/>
  <c r="T32"/>
  <c r="T33" s="1"/>
  <c r="X32"/>
  <c r="X33" s="1"/>
  <c r="AB32"/>
  <c r="AB33" s="1"/>
  <c r="G32" i="3"/>
  <c r="K32"/>
  <c r="O32"/>
  <c r="S32"/>
  <c r="W32"/>
  <c r="AA32"/>
  <c r="S33" i="1"/>
  <c r="E33" i="3"/>
  <c r="M33"/>
  <c r="U33"/>
  <c r="H33"/>
  <c r="L33"/>
  <c r="P32"/>
  <c r="P33" s="1"/>
  <c r="T32"/>
  <c r="T33" s="1"/>
  <c r="X32"/>
  <c r="X33" s="1"/>
  <c r="AB32"/>
  <c r="AB33" s="1"/>
  <c r="E33" i="4"/>
  <c r="D32" i="1"/>
  <c r="D33" s="1"/>
  <c r="H32"/>
  <c r="H33" s="1"/>
  <c r="L32"/>
  <c r="L33" s="1"/>
  <c r="P32"/>
  <c r="P33" s="1"/>
  <c r="T32"/>
  <c r="T33" s="1"/>
  <c r="X32"/>
  <c r="X33" s="1"/>
  <c r="AB32"/>
  <c r="AB33" s="1"/>
  <c r="N33" i="2"/>
  <c r="V33"/>
  <c r="F32"/>
  <c r="F33" s="1"/>
  <c r="J32"/>
  <c r="J33" s="1"/>
  <c r="N32"/>
  <c r="R32"/>
  <c r="R33" s="1"/>
  <c r="V32"/>
  <c r="Z32"/>
  <c r="Z33" s="1"/>
  <c r="G33" i="3"/>
  <c r="E34" s="1"/>
  <c r="E39" s="1"/>
  <c r="E41" s="1"/>
  <c r="K33"/>
  <c r="O33"/>
  <c r="S33"/>
  <c r="W33"/>
  <c r="AA33"/>
  <c r="F32" i="4"/>
  <c r="F33" s="1"/>
  <c r="J32"/>
  <c r="J33" s="1"/>
  <c r="N32"/>
  <c r="N33" s="1"/>
  <c r="R32"/>
  <c r="R33" s="1"/>
  <c r="V32"/>
  <c r="V33" s="1"/>
  <c r="Z32"/>
  <c r="Z33" s="1"/>
  <c r="G33" i="2"/>
  <c r="K33"/>
  <c r="O33"/>
  <c r="S33"/>
  <c r="W33"/>
  <c r="AA33"/>
  <c r="I33" i="3"/>
  <c r="Q33"/>
  <c r="Y33"/>
  <c r="G33" i="4"/>
  <c r="K33"/>
  <c r="S33"/>
  <c r="W33"/>
  <c r="AA33"/>
  <c r="D33"/>
  <c r="I33"/>
  <c r="Q33"/>
  <c r="M33"/>
  <c r="U33"/>
  <c r="Y33"/>
  <c r="E34" l="1"/>
  <c r="E39" s="1"/>
  <c r="E41" s="1"/>
  <c r="E38" i="3"/>
  <c r="E34" i="2"/>
  <c r="E34" i="1"/>
  <c r="E40" i="3"/>
  <c r="E42" s="1"/>
  <c r="E40" i="4" l="1"/>
  <c r="E42" s="1"/>
  <c r="E38"/>
  <c r="E38" i="2"/>
  <c r="E39"/>
  <c r="E41" s="1"/>
  <c r="E39" i="1"/>
  <c r="E41" s="1"/>
  <c r="E38"/>
  <c r="E40" i="2" l="1"/>
  <c r="E42" s="1"/>
  <c r="E40" i="1"/>
  <c r="E42" s="1"/>
</calcChain>
</file>

<file path=xl/comments1.xml><?xml version="1.0" encoding="utf-8"?>
<comments xmlns="http://schemas.openxmlformats.org/spreadsheetml/2006/main">
  <authors>
    <author>nicola_abram</author>
  </authors>
  <commentList>
    <comment ref="A15" authorId="0">
      <text>
        <r>
          <rPr>
            <b/>
            <sz val="9"/>
            <color indexed="81"/>
            <rFont val="Tahoma"/>
            <family val="2"/>
          </rPr>
          <t>Not included</t>
        </r>
      </text>
    </comment>
    <comment ref="A16" authorId="0">
      <text>
        <r>
          <rPr>
            <b/>
            <sz val="9"/>
            <color indexed="81"/>
            <rFont val="Tahoma"/>
            <family val="2"/>
          </rPr>
          <t>nicola_abram:</t>
        </r>
        <r>
          <rPr>
            <sz val="9"/>
            <color indexed="81"/>
            <rFont val="Tahoma"/>
            <family val="2"/>
          </rPr>
          <t xml:space="preserve">
General charges or sometimes called Joint Estate Costs, are fixed regardless of crop volumes. The costs herin represents those that apply to standard estates in Sabah as calculated by CH Williams. The MPOB stats for 2008 for Sabah were higher at (RM1234.66/ha per year). </t>
        </r>
      </text>
    </comment>
    <comment ref="A18" authorId="0">
      <text>
        <r>
          <rPr>
            <b/>
            <sz val="9"/>
            <color indexed="81"/>
            <rFont val="Tahoma"/>
            <family val="2"/>
          </rPr>
          <t>nicola_abram:
CHWilliams Ave (RM 172/ha)
MPOB 2008 Ave (RM164.6/ha).</t>
        </r>
      </text>
    </comment>
    <comment ref="A19" authorId="0">
      <text>
        <r>
          <rPr>
            <b/>
            <sz val="9"/>
            <color indexed="81"/>
            <rFont val="Tahoma"/>
            <family val="2"/>
          </rPr>
          <t>nicola_abram:</t>
        </r>
        <r>
          <rPr>
            <sz val="9"/>
            <color indexed="81"/>
            <rFont val="Tahoma"/>
            <family val="2"/>
          </rPr>
          <t xml:space="preserve">
CHWilliams Ave (1562.5/ha.
MPOB 2008 Ave (RM1436.14/ha)
(should include labour)</t>
        </r>
      </text>
    </comment>
    <comment ref="A20" authorId="0">
      <text>
        <r>
          <rPr>
            <b/>
            <sz val="9"/>
            <color indexed="81"/>
            <rFont val="Tahoma"/>
            <family val="2"/>
          </rPr>
          <t>nicola_abram:</t>
        </r>
        <r>
          <rPr>
            <sz val="9"/>
            <color indexed="81"/>
            <rFont val="Tahoma"/>
            <family val="2"/>
          </rPr>
          <t xml:space="preserve">
Ave CHW (RM30.3125/ha)
Ave MPOB 2008 (RM35.35)</t>
        </r>
      </text>
    </comment>
    <comment ref="A21" authorId="0">
      <text>
        <r>
          <rPr>
            <b/>
            <sz val="9"/>
            <color indexed="81"/>
            <rFont val="Tahoma"/>
            <family val="2"/>
          </rPr>
          <t>nicola_abram:</t>
        </r>
        <r>
          <rPr>
            <sz val="9"/>
            <color indexed="81"/>
            <rFont val="Tahoma"/>
            <family val="2"/>
          </rPr>
          <t xml:space="preserve">
Ave CHWilliams (RM6.45/ha)
Ave MPOB 2008 (RM17.36/ha)</t>
        </r>
      </text>
    </comment>
    <comment ref="A22" authorId="0">
      <text>
        <r>
          <rPr>
            <b/>
            <sz val="9"/>
            <color indexed="81"/>
            <rFont val="Tahoma"/>
            <family val="2"/>
          </rPr>
          <t>nicola_abram:</t>
        </r>
        <r>
          <rPr>
            <sz val="9"/>
            <color indexed="81"/>
            <rFont val="Tahoma"/>
            <family val="2"/>
          </rPr>
          <t xml:space="preserve">
CHWilliams Ave (RM17.5/ha-includes cost each year)
MPOB 2008 Ave (RM3.97/ha)</t>
        </r>
      </text>
    </comment>
    <comment ref="A23" authorId="0">
      <text>
        <r>
          <rPr>
            <b/>
            <sz val="9"/>
            <color indexed="81"/>
            <rFont val="Tahoma"/>
            <family val="2"/>
          </rPr>
          <t>nicola_abram:</t>
        </r>
        <r>
          <rPr>
            <sz val="9"/>
            <color indexed="81"/>
            <rFont val="Tahoma"/>
            <family val="2"/>
          </rPr>
          <t xml:space="preserve">
CHW Ave (RM200/ha)
MPOB 2008 Ave (RM177.24/ha)</t>
        </r>
      </text>
    </comment>
    <comment ref="A24" authorId="0">
      <text>
        <r>
          <rPr>
            <b/>
            <sz val="9"/>
            <color indexed="81"/>
            <rFont val="Tahoma"/>
            <family val="2"/>
          </rPr>
          <t>nicola_abram:</t>
        </r>
        <r>
          <rPr>
            <sz val="9"/>
            <color indexed="81"/>
            <rFont val="Tahoma"/>
            <family val="2"/>
          </rPr>
          <t xml:space="preserve">
Includes MPOB 2008 Ave for Cultivation/conservation/Upkeep bunds, boundaries &amp; watergates.</t>
        </r>
      </text>
    </comment>
    <comment ref="A25" authorId="0">
      <text>
        <r>
          <rPr>
            <b/>
            <sz val="9"/>
            <color indexed="81"/>
            <rFont val="Tahoma"/>
            <family val="2"/>
          </rPr>
          <t>nicola_abram:</t>
        </r>
        <r>
          <rPr>
            <sz val="9"/>
            <color indexed="81"/>
            <rFont val="Tahoma"/>
            <family val="2"/>
          </rPr>
          <t xml:space="preserve">
CHWilliams did not include Ablation. We use MPOB 2008 estimates: year 1 at RM100/ha (from Peninsular estimate as Sabah was double that of PM and Sarawak); RM30/ha for year 2; RM25/ha for year three. No costs are for subsequent years. </t>
        </r>
      </text>
    </comment>
    <comment ref="A26" authorId="0">
      <text>
        <r>
          <rPr>
            <b/>
            <sz val="9"/>
            <color indexed="81"/>
            <rFont val="Tahoma"/>
            <family val="2"/>
          </rPr>
          <t>nicola_abram:</t>
        </r>
        <r>
          <rPr>
            <sz val="9"/>
            <color indexed="81"/>
            <rFont val="Tahoma"/>
            <family val="2"/>
          </rPr>
          <t xml:space="preserve">
Values of additional costs including:
Boundaries and survey (RM17.34/ha yr 1; RM16.75/ha yr 2; RM12.45/ha yr 3) 
Cover crops (RM171.13/ha yr 1; RM175.36/ha yr 2; RM40.89/ha yr 3)</t>
        </r>
      </text>
    </comment>
    <comment ref="A27" authorId="0">
      <text>
        <r>
          <rPr>
            <b/>
            <sz val="9"/>
            <color indexed="81"/>
            <rFont val="Tahoma"/>
            <family val="2"/>
          </rPr>
          <t>nicola_abram:</t>
        </r>
        <r>
          <rPr>
            <sz val="9"/>
            <color indexed="81"/>
            <rFont val="Tahoma"/>
            <family val="2"/>
          </rPr>
          <t xml:space="preserve">
Avergae costs from MPOB 2008
</t>
        </r>
      </text>
    </comment>
    <comment ref="A29" authorId="0">
      <text>
        <r>
          <rPr>
            <b/>
            <sz val="9"/>
            <color indexed="81"/>
            <rFont val="Tahoma"/>
            <family val="2"/>
          </rPr>
          <t>nicola_abram:</t>
        </r>
        <r>
          <rPr>
            <sz val="9"/>
            <color indexed="81"/>
            <rFont val="Tahoma"/>
            <family val="2"/>
          </rPr>
          <t xml:space="preserve">
Inserted from the MPOB 2008 Ave (RM20.07/ha)</t>
        </r>
      </text>
    </comment>
    <comment ref="A31" authorId="0">
      <text>
        <r>
          <rPr>
            <b/>
            <sz val="9"/>
            <color indexed="81"/>
            <rFont val="Tahoma"/>
            <family val="2"/>
          </rPr>
          <t>nicola_abram:</t>
        </r>
        <r>
          <rPr>
            <sz val="9"/>
            <color indexed="81"/>
            <rFont val="Tahoma"/>
            <family val="2"/>
          </rPr>
          <t xml:space="preserve">
We use RM50 per t/FFB
MPOB 2008 CoP uses RM46.93 per t/FFB (i.e., RM23.04 for cutting/collecting/harvesting and RM23.89 for transfport)</t>
        </r>
      </text>
    </comment>
    <comment ref="B36" authorId="0">
      <text>
        <r>
          <rPr>
            <b/>
            <sz val="9"/>
            <color indexed="81"/>
            <rFont val="Tahoma"/>
            <family val="2"/>
          </rPr>
          <t>nicola_abram:</t>
        </r>
        <r>
          <rPr>
            <sz val="9"/>
            <color indexed="81"/>
            <rFont val="Tahoma"/>
            <family val="2"/>
          </rPr>
          <t xml:space="preserve">
Cropping life in years
</t>
        </r>
      </text>
    </comment>
    <comment ref="A55" authorId="0">
      <text>
        <r>
          <rPr>
            <b/>
            <sz val="9"/>
            <color indexed="81"/>
            <rFont val="Tahoma"/>
            <family val="2"/>
          </rPr>
          <t>Not included</t>
        </r>
      </text>
    </comment>
    <comment ref="A56" authorId="0">
      <text>
        <r>
          <rPr>
            <b/>
            <sz val="9"/>
            <color indexed="81"/>
            <rFont val="Tahoma"/>
            <family val="2"/>
          </rPr>
          <t>nicola_abram:</t>
        </r>
        <r>
          <rPr>
            <sz val="9"/>
            <color indexed="81"/>
            <rFont val="Tahoma"/>
            <family val="2"/>
          </rPr>
          <t xml:space="preserve">
General charges or sometimes called Joint Estate Costs, are fixed regardless of crop volumes. The costs herin represents those that apply to standard estates in Sabah as calculated by CH Williams. The MPOB stats for 2008 for Sabah were higher at (RM1234.66/ha per year). </t>
        </r>
      </text>
    </comment>
    <comment ref="A58" authorId="0">
      <text>
        <r>
          <rPr>
            <b/>
            <sz val="9"/>
            <color indexed="81"/>
            <rFont val="Tahoma"/>
            <family val="2"/>
          </rPr>
          <t>nicola_abram:
CHWilliams Ave (RM 172/ha)
MPOB 2008 Ave (RM164.6/ha).</t>
        </r>
      </text>
    </comment>
    <comment ref="A59" authorId="0">
      <text>
        <r>
          <rPr>
            <b/>
            <sz val="9"/>
            <color indexed="81"/>
            <rFont val="Tahoma"/>
            <family val="2"/>
          </rPr>
          <t>nicola_abram:</t>
        </r>
        <r>
          <rPr>
            <sz val="9"/>
            <color indexed="81"/>
            <rFont val="Tahoma"/>
            <family val="2"/>
          </rPr>
          <t xml:space="preserve">
CHWilliams Ave (1562.5/ha.
MPOB 2008 Ave (RM1436.14/ha)
(should include labour)</t>
        </r>
      </text>
    </comment>
    <comment ref="A60" authorId="0">
      <text>
        <r>
          <rPr>
            <b/>
            <sz val="9"/>
            <color indexed="81"/>
            <rFont val="Tahoma"/>
            <family val="2"/>
          </rPr>
          <t>nicola_abram:</t>
        </r>
        <r>
          <rPr>
            <sz val="9"/>
            <color indexed="81"/>
            <rFont val="Tahoma"/>
            <family val="2"/>
          </rPr>
          <t xml:space="preserve">
Ave CHW (RM30.3125/ha)
Ave MPOB 2008 (RM35.35)</t>
        </r>
      </text>
    </comment>
    <comment ref="A61" authorId="0">
      <text>
        <r>
          <rPr>
            <b/>
            <sz val="9"/>
            <color indexed="81"/>
            <rFont val="Tahoma"/>
            <family val="2"/>
          </rPr>
          <t>nicola_abram:</t>
        </r>
        <r>
          <rPr>
            <sz val="9"/>
            <color indexed="81"/>
            <rFont val="Tahoma"/>
            <family val="2"/>
          </rPr>
          <t xml:space="preserve">
Ave CHWilliams (RM6.45/ha)
Ave MPOB 2008 (RM17.36/ha)</t>
        </r>
      </text>
    </comment>
    <comment ref="A62" authorId="0">
      <text>
        <r>
          <rPr>
            <b/>
            <sz val="9"/>
            <color indexed="81"/>
            <rFont val="Tahoma"/>
            <family val="2"/>
          </rPr>
          <t>nicola_abram:</t>
        </r>
        <r>
          <rPr>
            <sz val="9"/>
            <color indexed="81"/>
            <rFont val="Tahoma"/>
            <family val="2"/>
          </rPr>
          <t xml:space="preserve">
CHWilliams Ave (RM17.5/ha-includes cost each year)
MPOB 2008 Ave (RM3.97/ha)</t>
        </r>
      </text>
    </comment>
    <comment ref="A63" authorId="0">
      <text>
        <r>
          <rPr>
            <b/>
            <sz val="9"/>
            <color indexed="81"/>
            <rFont val="Tahoma"/>
            <family val="2"/>
          </rPr>
          <t>nicola_abram:</t>
        </r>
        <r>
          <rPr>
            <sz val="9"/>
            <color indexed="81"/>
            <rFont val="Tahoma"/>
            <family val="2"/>
          </rPr>
          <t xml:space="preserve">
CHW Ave (RM200/ha)
MPOB 2008 Ave (RM177.24/ha)</t>
        </r>
      </text>
    </comment>
    <comment ref="A64" authorId="0">
      <text>
        <r>
          <rPr>
            <b/>
            <sz val="9"/>
            <color indexed="81"/>
            <rFont val="Tahoma"/>
            <family val="2"/>
          </rPr>
          <t>nicola_abram:</t>
        </r>
        <r>
          <rPr>
            <sz val="9"/>
            <color indexed="81"/>
            <rFont val="Tahoma"/>
            <family val="2"/>
          </rPr>
          <t xml:space="preserve">
Includes MPOB 2008 Ave for Cultivation/conservation/Upkeep bunds, boundaries &amp; watergates.</t>
        </r>
      </text>
    </comment>
    <comment ref="A65" authorId="0">
      <text>
        <r>
          <rPr>
            <b/>
            <sz val="9"/>
            <color indexed="81"/>
            <rFont val="Tahoma"/>
            <family val="2"/>
          </rPr>
          <t>nicola_abram:</t>
        </r>
        <r>
          <rPr>
            <sz val="9"/>
            <color indexed="81"/>
            <rFont val="Tahoma"/>
            <family val="2"/>
          </rPr>
          <t xml:space="preserve">
CHWilliams did not include Ablation. We use MPOB 2008 estimates: year 1 at RM100/ha (from Peninsular estimate as Sabah was double that of PM and Sarawak); RM30/ha for year 2; RM25/ha for year three. No costs are for subsequent years. </t>
        </r>
      </text>
    </comment>
    <comment ref="A66" authorId="0">
      <text>
        <r>
          <rPr>
            <b/>
            <sz val="9"/>
            <color indexed="81"/>
            <rFont val="Tahoma"/>
            <family val="2"/>
          </rPr>
          <t>nicola_abram:</t>
        </r>
        <r>
          <rPr>
            <sz val="9"/>
            <color indexed="81"/>
            <rFont val="Tahoma"/>
            <family val="2"/>
          </rPr>
          <t xml:space="preserve">
Values of additional costs including:
Boundaries and survey (RM17.34/ha yr 1; RM16.75/ha yr 2; RM12.45/ha yr 3) 
Cover crops (RM171.13/ha yr 1; RM175.36/ha yr 2; RM40.89/ha yr 3)</t>
        </r>
      </text>
    </comment>
    <comment ref="A67" authorId="0">
      <text>
        <r>
          <rPr>
            <b/>
            <sz val="9"/>
            <color indexed="81"/>
            <rFont val="Tahoma"/>
            <family val="2"/>
          </rPr>
          <t>nicola_abram:</t>
        </r>
        <r>
          <rPr>
            <sz val="9"/>
            <color indexed="81"/>
            <rFont val="Tahoma"/>
            <family val="2"/>
          </rPr>
          <t xml:space="preserve">
Avergae costs from MPOB 2008
</t>
        </r>
      </text>
    </comment>
    <comment ref="A69" authorId="0">
      <text>
        <r>
          <rPr>
            <b/>
            <sz val="9"/>
            <color indexed="81"/>
            <rFont val="Tahoma"/>
            <family val="2"/>
          </rPr>
          <t>nicola_abram:</t>
        </r>
        <r>
          <rPr>
            <sz val="9"/>
            <color indexed="81"/>
            <rFont val="Tahoma"/>
            <family val="2"/>
          </rPr>
          <t xml:space="preserve">
Inserted from the MPOB 2008 Ave (RM20.07/ha)</t>
        </r>
      </text>
    </comment>
    <comment ref="A71" authorId="0">
      <text>
        <r>
          <rPr>
            <b/>
            <sz val="9"/>
            <color indexed="81"/>
            <rFont val="Tahoma"/>
            <family val="2"/>
          </rPr>
          <t>nicola_abram:</t>
        </r>
        <r>
          <rPr>
            <sz val="9"/>
            <color indexed="81"/>
            <rFont val="Tahoma"/>
            <family val="2"/>
          </rPr>
          <t xml:space="preserve">
We use RM50 per t/FFB
MPOB 2008 CoP uses RM46.93 per t/FFB (i.e., RM23.04 for cutting/collecting/harvesting and RM23.89 for transfport)</t>
        </r>
      </text>
    </comment>
    <comment ref="B76" authorId="0">
      <text>
        <r>
          <rPr>
            <b/>
            <sz val="9"/>
            <color indexed="81"/>
            <rFont val="Tahoma"/>
            <family val="2"/>
          </rPr>
          <t>nicola_abram:</t>
        </r>
        <r>
          <rPr>
            <sz val="9"/>
            <color indexed="81"/>
            <rFont val="Tahoma"/>
            <family val="2"/>
          </rPr>
          <t xml:space="preserve">
Cropping life in years
</t>
        </r>
      </text>
    </comment>
  </commentList>
</comments>
</file>

<file path=xl/comments2.xml><?xml version="1.0" encoding="utf-8"?>
<comments xmlns="http://schemas.openxmlformats.org/spreadsheetml/2006/main">
  <authors>
    <author>nicola_abram</author>
  </authors>
  <commentList>
    <comment ref="A15" authorId="0">
      <text>
        <r>
          <rPr>
            <b/>
            <sz val="9"/>
            <color indexed="81"/>
            <rFont val="Tahoma"/>
            <family val="2"/>
          </rPr>
          <t>not included</t>
        </r>
      </text>
    </comment>
    <comment ref="A16" authorId="0">
      <text>
        <r>
          <rPr>
            <b/>
            <sz val="9"/>
            <color indexed="81"/>
            <rFont val="Tahoma"/>
            <family val="2"/>
          </rPr>
          <t>nicola_abram:</t>
        </r>
        <r>
          <rPr>
            <sz val="9"/>
            <color indexed="81"/>
            <rFont val="Tahoma"/>
            <family val="2"/>
          </rPr>
          <t xml:space="preserve">
General charges or sometimes called Joint Estate Costs, are fixed regardless of crop volumes. The costs herin represents those that apply to standard estates in Sabah as calculated by CH Williams. The MPOB stats for 2008 for Sabah were higher at (RM1234.66/ha per year). </t>
        </r>
      </text>
    </comment>
    <comment ref="A18" authorId="0">
      <text>
        <r>
          <rPr>
            <b/>
            <sz val="9"/>
            <color indexed="81"/>
            <rFont val="Tahoma"/>
            <family val="2"/>
          </rPr>
          <t>nicola_abram:
CHWilliams Ave (RM 172/ha)
MPOB 2008 Ave (RM164.6/ha).</t>
        </r>
      </text>
    </comment>
    <comment ref="A19" authorId="0">
      <text>
        <r>
          <rPr>
            <b/>
            <sz val="9"/>
            <color indexed="81"/>
            <rFont val="Tahoma"/>
            <family val="2"/>
          </rPr>
          <t>nicola_abram:</t>
        </r>
        <r>
          <rPr>
            <sz val="9"/>
            <color indexed="81"/>
            <rFont val="Tahoma"/>
            <family val="2"/>
          </rPr>
          <t xml:space="preserve">
CHWilliams Ave (1562.5/ha.
MPOB 2008 Ave (RM1436.14/ha)
(should include labour)</t>
        </r>
      </text>
    </comment>
    <comment ref="A20" authorId="0">
      <text>
        <r>
          <rPr>
            <b/>
            <sz val="9"/>
            <color indexed="81"/>
            <rFont val="Tahoma"/>
            <family val="2"/>
          </rPr>
          <t>nicola_abram:</t>
        </r>
        <r>
          <rPr>
            <sz val="9"/>
            <color indexed="81"/>
            <rFont val="Tahoma"/>
            <family val="2"/>
          </rPr>
          <t xml:space="preserve">
Ave CHW (RM30.3125/ha)
Ave MPOB 2008 (RM35.35)</t>
        </r>
      </text>
    </comment>
    <comment ref="A21" authorId="0">
      <text>
        <r>
          <rPr>
            <b/>
            <sz val="9"/>
            <color indexed="81"/>
            <rFont val="Tahoma"/>
            <family val="2"/>
          </rPr>
          <t>nicola_abram:</t>
        </r>
        <r>
          <rPr>
            <sz val="9"/>
            <color indexed="81"/>
            <rFont val="Tahoma"/>
            <family val="2"/>
          </rPr>
          <t xml:space="preserve">
Ave CHWilliams (RM6.45/ha)
Ave MPOB 2008 (RM17.36/ha)</t>
        </r>
      </text>
    </comment>
    <comment ref="A22" authorId="0">
      <text>
        <r>
          <rPr>
            <b/>
            <sz val="9"/>
            <color indexed="81"/>
            <rFont val="Tahoma"/>
            <family val="2"/>
          </rPr>
          <t>nicola_abram:</t>
        </r>
        <r>
          <rPr>
            <sz val="9"/>
            <color indexed="81"/>
            <rFont val="Tahoma"/>
            <family val="2"/>
          </rPr>
          <t xml:space="preserve">
CHWilliams Ave (RM17.5/ha-includes cost each year)
MPOB 2008 Ave (RM3.97/ha)</t>
        </r>
      </text>
    </comment>
    <comment ref="A23" authorId="0">
      <text>
        <r>
          <rPr>
            <b/>
            <sz val="9"/>
            <color indexed="81"/>
            <rFont val="Tahoma"/>
            <family val="2"/>
          </rPr>
          <t>nicola_abram:</t>
        </r>
        <r>
          <rPr>
            <sz val="9"/>
            <color indexed="81"/>
            <rFont val="Tahoma"/>
            <family val="2"/>
          </rPr>
          <t xml:space="preserve">
CHW Ave (RM200/ha)
MPOB 2008 Ave (RM177.24/ha)</t>
        </r>
      </text>
    </comment>
    <comment ref="A24" authorId="0">
      <text>
        <r>
          <rPr>
            <b/>
            <sz val="9"/>
            <color indexed="81"/>
            <rFont val="Tahoma"/>
            <family val="2"/>
          </rPr>
          <t>nicola_abram:</t>
        </r>
        <r>
          <rPr>
            <sz val="9"/>
            <color indexed="81"/>
            <rFont val="Tahoma"/>
            <family val="2"/>
          </rPr>
          <t xml:space="preserve">
Includes MPOB 2008 Ave for Cultivation/conservation/Upkeep bunds, boundaries &amp; watergates.</t>
        </r>
      </text>
    </comment>
    <comment ref="A25" authorId="0">
      <text>
        <r>
          <rPr>
            <b/>
            <sz val="9"/>
            <color indexed="81"/>
            <rFont val="Tahoma"/>
            <family val="2"/>
          </rPr>
          <t>nicola_abram:</t>
        </r>
        <r>
          <rPr>
            <sz val="9"/>
            <color indexed="81"/>
            <rFont val="Tahoma"/>
            <family val="2"/>
          </rPr>
          <t xml:space="preserve">
CHWilliams did not include Ablation. We use MPOB 2008 estimates: year 1 at RM100/ha (from Peninsular estimate as Sabah was double that of PM and Sarawak); RM30/ha for year 2; RM25/ha for year three. No costs are for subsequent years. </t>
        </r>
      </text>
    </comment>
    <comment ref="A26" authorId="0">
      <text>
        <r>
          <rPr>
            <b/>
            <sz val="9"/>
            <color indexed="81"/>
            <rFont val="Tahoma"/>
            <family val="2"/>
          </rPr>
          <t>nicola_abram:</t>
        </r>
        <r>
          <rPr>
            <sz val="9"/>
            <color indexed="81"/>
            <rFont val="Tahoma"/>
            <family val="2"/>
          </rPr>
          <t xml:space="preserve">
Values of additional costs including:
Boundaries and survey (RM17.34/ha yr 1; RM16.75/ha yr 2; RM12.45/ha yr 3) 
Cover crops (RM171.13/ha yr 1; RM175.36/ha yr 2; RM40.89/ha yr 3)</t>
        </r>
      </text>
    </comment>
    <comment ref="A27" authorId="0">
      <text>
        <r>
          <rPr>
            <b/>
            <sz val="9"/>
            <color indexed="81"/>
            <rFont val="Tahoma"/>
            <family val="2"/>
          </rPr>
          <t>nicola_abram:</t>
        </r>
        <r>
          <rPr>
            <sz val="9"/>
            <color indexed="81"/>
            <rFont val="Tahoma"/>
            <family val="2"/>
          </rPr>
          <t xml:space="preserve">
Avergae costs from MPOB 2008
</t>
        </r>
      </text>
    </comment>
    <comment ref="A29" authorId="0">
      <text>
        <r>
          <rPr>
            <b/>
            <sz val="9"/>
            <color indexed="81"/>
            <rFont val="Tahoma"/>
            <family val="2"/>
          </rPr>
          <t>nicola_abram:</t>
        </r>
        <r>
          <rPr>
            <sz val="9"/>
            <color indexed="81"/>
            <rFont val="Tahoma"/>
            <family val="2"/>
          </rPr>
          <t xml:space="preserve">
Inserted from the MPOB 2008 Ave (RM20.07/ha)</t>
        </r>
      </text>
    </comment>
    <comment ref="A31" authorId="0">
      <text>
        <r>
          <rPr>
            <b/>
            <sz val="9"/>
            <color indexed="81"/>
            <rFont val="Tahoma"/>
            <family val="2"/>
          </rPr>
          <t>nicola_abram:</t>
        </r>
        <r>
          <rPr>
            <sz val="9"/>
            <color indexed="81"/>
            <rFont val="Tahoma"/>
            <family val="2"/>
          </rPr>
          <t xml:space="preserve">
We use RM50 per t/FFB
MPOB 2008 CoP uses RM46.93 per t/FFB (i.e., RM23.04 for cutting/collecting/harvesting and RM23.89 for transfport)</t>
        </r>
      </text>
    </comment>
    <comment ref="B36" authorId="0">
      <text>
        <r>
          <rPr>
            <b/>
            <sz val="9"/>
            <color indexed="81"/>
            <rFont val="Tahoma"/>
            <family val="2"/>
          </rPr>
          <t>nicola_abram:</t>
        </r>
        <r>
          <rPr>
            <sz val="9"/>
            <color indexed="81"/>
            <rFont val="Tahoma"/>
            <family val="2"/>
          </rPr>
          <t xml:space="preserve">
Cropping life in years
</t>
        </r>
      </text>
    </comment>
    <comment ref="A53" authorId="0">
      <text>
        <r>
          <rPr>
            <b/>
            <sz val="9"/>
            <color indexed="81"/>
            <rFont val="Tahoma"/>
            <family val="2"/>
          </rPr>
          <t>not included</t>
        </r>
      </text>
    </comment>
    <comment ref="A54" authorId="0">
      <text>
        <r>
          <rPr>
            <b/>
            <sz val="9"/>
            <color indexed="81"/>
            <rFont val="Tahoma"/>
            <family val="2"/>
          </rPr>
          <t>nicola_abram:</t>
        </r>
        <r>
          <rPr>
            <sz val="9"/>
            <color indexed="81"/>
            <rFont val="Tahoma"/>
            <family val="2"/>
          </rPr>
          <t xml:space="preserve">
General charges or sometimes called Joint Estate Costs, are fixed regardless of crop volumes. The costs herin represents those that apply to standard estates in Sabah as calculated by CH Williams. The MPOB stats for 2008 for Sabah were higher at (RM1234.66/ha per year). </t>
        </r>
      </text>
    </comment>
    <comment ref="A56" authorId="0">
      <text>
        <r>
          <rPr>
            <b/>
            <sz val="9"/>
            <color indexed="81"/>
            <rFont val="Tahoma"/>
            <family val="2"/>
          </rPr>
          <t>nicola_abram:
CHWilliams Ave (RM 172/ha)
MPOB 2008 Ave (RM164.6/ha).</t>
        </r>
      </text>
    </comment>
    <comment ref="A57" authorId="0">
      <text>
        <r>
          <rPr>
            <b/>
            <sz val="9"/>
            <color indexed="81"/>
            <rFont val="Tahoma"/>
            <family val="2"/>
          </rPr>
          <t>nicola_abram:</t>
        </r>
        <r>
          <rPr>
            <sz val="9"/>
            <color indexed="81"/>
            <rFont val="Tahoma"/>
            <family val="2"/>
          </rPr>
          <t xml:space="preserve">
CHWilliams Ave (1562.5/ha.
MPOB 2008 Ave (RM1436.14/ha)
(should include labour)</t>
        </r>
      </text>
    </comment>
    <comment ref="A58" authorId="0">
      <text>
        <r>
          <rPr>
            <b/>
            <sz val="9"/>
            <color indexed="81"/>
            <rFont val="Tahoma"/>
            <family val="2"/>
          </rPr>
          <t>nicola_abram:</t>
        </r>
        <r>
          <rPr>
            <sz val="9"/>
            <color indexed="81"/>
            <rFont val="Tahoma"/>
            <family val="2"/>
          </rPr>
          <t xml:space="preserve">
Ave CHW (RM30.3125/ha)
Ave MPOB 2008 (RM35.35)</t>
        </r>
      </text>
    </comment>
    <comment ref="A59" authorId="0">
      <text>
        <r>
          <rPr>
            <b/>
            <sz val="9"/>
            <color indexed="81"/>
            <rFont val="Tahoma"/>
            <family val="2"/>
          </rPr>
          <t>nicola_abram:</t>
        </r>
        <r>
          <rPr>
            <sz val="9"/>
            <color indexed="81"/>
            <rFont val="Tahoma"/>
            <family val="2"/>
          </rPr>
          <t xml:space="preserve">
Ave CHWilliams (RM6.45/ha)
Ave MPOB 2008 (RM17.36/ha)</t>
        </r>
      </text>
    </comment>
    <comment ref="A60" authorId="0">
      <text>
        <r>
          <rPr>
            <b/>
            <sz val="9"/>
            <color indexed="81"/>
            <rFont val="Tahoma"/>
            <family val="2"/>
          </rPr>
          <t>nicola_abram:</t>
        </r>
        <r>
          <rPr>
            <sz val="9"/>
            <color indexed="81"/>
            <rFont val="Tahoma"/>
            <family val="2"/>
          </rPr>
          <t xml:space="preserve">
CHWilliams Ave (RM17.5/ha-includes cost each year)
MPOB 2008 Ave (RM3.97/ha)</t>
        </r>
      </text>
    </comment>
    <comment ref="A61" authorId="0">
      <text>
        <r>
          <rPr>
            <b/>
            <sz val="9"/>
            <color indexed="81"/>
            <rFont val="Tahoma"/>
            <family val="2"/>
          </rPr>
          <t>nicola_abram:</t>
        </r>
        <r>
          <rPr>
            <sz val="9"/>
            <color indexed="81"/>
            <rFont val="Tahoma"/>
            <family val="2"/>
          </rPr>
          <t xml:space="preserve">
CHW Ave (RM200/ha)
MPOB 2008 Ave (RM177.24/ha)</t>
        </r>
      </text>
    </comment>
    <comment ref="A62" authorId="0">
      <text>
        <r>
          <rPr>
            <b/>
            <sz val="9"/>
            <color indexed="81"/>
            <rFont val="Tahoma"/>
            <family val="2"/>
          </rPr>
          <t>nicola_abram:</t>
        </r>
        <r>
          <rPr>
            <sz val="9"/>
            <color indexed="81"/>
            <rFont val="Tahoma"/>
            <family val="2"/>
          </rPr>
          <t xml:space="preserve">
Includes MPOB 2008 Ave for Cultivation/conservation/Upkeep bunds, boundaries &amp; watergates.</t>
        </r>
      </text>
    </comment>
    <comment ref="A63" authorId="0">
      <text>
        <r>
          <rPr>
            <b/>
            <sz val="9"/>
            <color indexed="81"/>
            <rFont val="Tahoma"/>
            <family val="2"/>
          </rPr>
          <t>nicola_abram:</t>
        </r>
        <r>
          <rPr>
            <sz val="9"/>
            <color indexed="81"/>
            <rFont val="Tahoma"/>
            <family val="2"/>
          </rPr>
          <t xml:space="preserve">
CHWilliams did not include Ablation. We use MPOB 2008 estimates: year 1 at RM100/ha (from Peninsular estimate as Sabah was double that of PM and Sarawak); RM30/ha for year 2; RM25/ha for year three. No costs are for subsequent years. </t>
        </r>
      </text>
    </comment>
    <comment ref="A64" authorId="0">
      <text>
        <r>
          <rPr>
            <b/>
            <sz val="9"/>
            <color indexed="81"/>
            <rFont val="Tahoma"/>
            <family val="2"/>
          </rPr>
          <t>nicola_abram:</t>
        </r>
        <r>
          <rPr>
            <sz val="9"/>
            <color indexed="81"/>
            <rFont val="Tahoma"/>
            <family val="2"/>
          </rPr>
          <t xml:space="preserve">
Values of additional costs including:
Boundaries and survey (RM17.34/ha yr 1; RM16.75/ha yr 2; RM12.45/ha yr 3) 
Cover crops (RM171.13/ha yr 1; RM175.36/ha yr 2; RM40.89/ha yr 3)</t>
        </r>
      </text>
    </comment>
    <comment ref="A65" authorId="0">
      <text>
        <r>
          <rPr>
            <b/>
            <sz val="9"/>
            <color indexed="81"/>
            <rFont val="Tahoma"/>
            <family val="2"/>
          </rPr>
          <t>nicola_abram:</t>
        </r>
        <r>
          <rPr>
            <sz val="9"/>
            <color indexed="81"/>
            <rFont val="Tahoma"/>
            <family val="2"/>
          </rPr>
          <t xml:space="preserve">
Avergae costs from MPOB 2008
</t>
        </r>
      </text>
    </comment>
    <comment ref="A67" authorId="0">
      <text>
        <r>
          <rPr>
            <b/>
            <sz val="9"/>
            <color indexed="81"/>
            <rFont val="Tahoma"/>
            <family val="2"/>
          </rPr>
          <t>nicola_abram:</t>
        </r>
        <r>
          <rPr>
            <sz val="9"/>
            <color indexed="81"/>
            <rFont val="Tahoma"/>
            <family val="2"/>
          </rPr>
          <t xml:space="preserve">
Inserted from the MPOB 2008 Ave (RM20.07/ha)</t>
        </r>
      </text>
    </comment>
    <comment ref="A69" authorId="0">
      <text>
        <r>
          <rPr>
            <b/>
            <sz val="9"/>
            <color indexed="81"/>
            <rFont val="Tahoma"/>
            <family val="2"/>
          </rPr>
          <t>nicola_abram:</t>
        </r>
        <r>
          <rPr>
            <sz val="9"/>
            <color indexed="81"/>
            <rFont val="Tahoma"/>
            <family val="2"/>
          </rPr>
          <t xml:space="preserve">
We use RM50 per t/FFB
MPOB 2008 CoP uses RM46.93 per t/FFB (i.e., RM23.04 for cutting/collecting/harvesting and RM23.89 for transfport)</t>
        </r>
      </text>
    </comment>
    <comment ref="B74" authorId="0">
      <text>
        <r>
          <rPr>
            <b/>
            <sz val="9"/>
            <color indexed="81"/>
            <rFont val="Tahoma"/>
            <family val="2"/>
          </rPr>
          <t>nicola_abram:</t>
        </r>
        <r>
          <rPr>
            <sz val="9"/>
            <color indexed="81"/>
            <rFont val="Tahoma"/>
            <family val="2"/>
          </rPr>
          <t xml:space="preserve">
Cropping life in years
</t>
        </r>
      </text>
    </comment>
  </commentList>
</comments>
</file>

<file path=xl/comments3.xml><?xml version="1.0" encoding="utf-8"?>
<comments xmlns="http://schemas.openxmlformats.org/spreadsheetml/2006/main">
  <authors>
    <author>nicola_abram</author>
  </authors>
  <commentList>
    <comment ref="A15" authorId="0">
      <text>
        <r>
          <rPr>
            <b/>
            <sz val="9"/>
            <color indexed="81"/>
            <rFont val="Tahoma"/>
            <family val="2"/>
          </rPr>
          <t>not included</t>
        </r>
      </text>
    </comment>
    <comment ref="A16" authorId="0">
      <text>
        <r>
          <rPr>
            <b/>
            <sz val="9"/>
            <color indexed="81"/>
            <rFont val="Tahoma"/>
            <family val="2"/>
          </rPr>
          <t>nicola_abram:</t>
        </r>
        <r>
          <rPr>
            <sz val="9"/>
            <color indexed="81"/>
            <rFont val="Tahoma"/>
            <family val="2"/>
          </rPr>
          <t xml:space="preserve">
General charges or sometimes called Joint Estate Costs, are fixed regardless of crop volumes. The costs herin represents those that apply to standard estates in Sabah as calculated by CH Williams. The MPOB stats for 2008 for Sabah were higher at (RM1234.66/ha per year). </t>
        </r>
      </text>
    </comment>
    <comment ref="A18" authorId="0">
      <text>
        <r>
          <rPr>
            <b/>
            <sz val="9"/>
            <color indexed="81"/>
            <rFont val="Tahoma"/>
            <family val="2"/>
          </rPr>
          <t>nicola_abram:
CHWilliams Ave (RM 172/ha)
MPOB 2008 Ave (RM164.6/ha).</t>
        </r>
      </text>
    </comment>
    <comment ref="A19" authorId="0">
      <text>
        <r>
          <rPr>
            <b/>
            <sz val="9"/>
            <color indexed="81"/>
            <rFont val="Tahoma"/>
            <family val="2"/>
          </rPr>
          <t>nicola_abram:</t>
        </r>
        <r>
          <rPr>
            <sz val="9"/>
            <color indexed="81"/>
            <rFont val="Tahoma"/>
            <family val="2"/>
          </rPr>
          <t xml:space="preserve">
CHWilliams Ave (1562.5/ha.
MPOB 2008 Ave (RM1436.14/ha)
(should include labour)</t>
        </r>
      </text>
    </comment>
    <comment ref="A20" authorId="0">
      <text>
        <r>
          <rPr>
            <b/>
            <sz val="9"/>
            <color indexed="81"/>
            <rFont val="Tahoma"/>
            <family val="2"/>
          </rPr>
          <t>nicola_abram:</t>
        </r>
        <r>
          <rPr>
            <sz val="9"/>
            <color indexed="81"/>
            <rFont val="Tahoma"/>
            <family val="2"/>
          </rPr>
          <t xml:space="preserve">
Ave CHW (RM30.3125/ha)
Ave MPOB 2008 (RM35.35)</t>
        </r>
      </text>
    </comment>
    <comment ref="A21" authorId="0">
      <text>
        <r>
          <rPr>
            <b/>
            <sz val="9"/>
            <color indexed="81"/>
            <rFont val="Tahoma"/>
            <family val="2"/>
          </rPr>
          <t>nicola_abram:</t>
        </r>
        <r>
          <rPr>
            <sz val="9"/>
            <color indexed="81"/>
            <rFont val="Tahoma"/>
            <family val="2"/>
          </rPr>
          <t xml:space="preserve">
Ave CHWilliams (RM6.45/ha)
Ave MPOB 2008 (RM17.36/ha)</t>
        </r>
      </text>
    </comment>
    <comment ref="A22" authorId="0">
      <text>
        <r>
          <rPr>
            <b/>
            <sz val="9"/>
            <color indexed="81"/>
            <rFont val="Tahoma"/>
            <family val="2"/>
          </rPr>
          <t>nicola_abram:</t>
        </r>
        <r>
          <rPr>
            <sz val="9"/>
            <color indexed="81"/>
            <rFont val="Tahoma"/>
            <family val="2"/>
          </rPr>
          <t xml:space="preserve">
CHWilliams Ave (RM17.5/ha-includes cost each year)
MPOB 2008 Ave (RM3.97/ha)</t>
        </r>
      </text>
    </comment>
    <comment ref="A23" authorId="0">
      <text>
        <r>
          <rPr>
            <b/>
            <sz val="9"/>
            <color indexed="81"/>
            <rFont val="Tahoma"/>
            <family val="2"/>
          </rPr>
          <t>nicola_abram:</t>
        </r>
        <r>
          <rPr>
            <sz val="9"/>
            <color indexed="81"/>
            <rFont val="Tahoma"/>
            <family val="2"/>
          </rPr>
          <t xml:space="preserve">
CHW Ave (RM200/ha)
MPOB 2008 Ave (RM177.24/ha)</t>
        </r>
      </text>
    </comment>
    <comment ref="A24" authorId="0">
      <text>
        <r>
          <rPr>
            <b/>
            <sz val="9"/>
            <color indexed="81"/>
            <rFont val="Tahoma"/>
            <family val="2"/>
          </rPr>
          <t>nicola_abram:</t>
        </r>
        <r>
          <rPr>
            <sz val="9"/>
            <color indexed="81"/>
            <rFont val="Tahoma"/>
            <family val="2"/>
          </rPr>
          <t xml:space="preserve">
Includes MPOB 2008 Ave for Cultivation/conservation/Upkeep bunds, boundaries &amp; watergates.</t>
        </r>
      </text>
    </comment>
    <comment ref="A25" authorId="0">
      <text>
        <r>
          <rPr>
            <b/>
            <sz val="9"/>
            <color indexed="81"/>
            <rFont val="Tahoma"/>
            <family val="2"/>
          </rPr>
          <t>nicola_abram:</t>
        </r>
        <r>
          <rPr>
            <sz val="9"/>
            <color indexed="81"/>
            <rFont val="Tahoma"/>
            <family val="2"/>
          </rPr>
          <t xml:space="preserve">
CHWilliams did not include Ablation. We use MPOB 2008 estimates: year 1 at RM100/ha (from Peninsular estimate as Sabah was double that of PM and Sarawak); RM30/ha for year 2; RM25/ha for year three. No costs are for subsequent years. </t>
        </r>
      </text>
    </comment>
    <comment ref="A26" authorId="0">
      <text>
        <r>
          <rPr>
            <b/>
            <sz val="9"/>
            <color indexed="81"/>
            <rFont val="Tahoma"/>
            <family val="2"/>
          </rPr>
          <t>nicola_abram:</t>
        </r>
        <r>
          <rPr>
            <sz val="9"/>
            <color indexed="81"/>
            <rFont val="Tahoma"/>
            <family val="2"/>
          </rPr>
          <t xml:space="preserve">
Values of additional costs including:
Boundaries and survey (RM17.34/ha yr 1; RM16.75/ha yr 2; RM12.45/ha yr 3) 
Cover crops (RM171.13/ha yr 1; RM175.36/ha yr 2; RM40.89/ha yr 3)</t>
        </r>
      </text>
    </comment>
    <comment ref="A27" authorId="0">
      <text>
        <r>
          <rPr>
            <b/>
            <sz val="9"/>
            <color indexed="81"/>
            <rFont val="Tahoma"/>
            <family val="2"/>
          </rPr>
          <t>nicola_abram:</t>
        </r>
        <r>
          <rPr>
            <sz val="9"/>
            <color indexed="81"/>
            <rFont val="Tahoma"/>
            <family val="2"/>
          </rPr>
          <t xml:space="preserve">
Avergae costs from MPOB 2008
</t>
        </r>
      </text>
    </comment>
    <comment ref="A29" authorId="0">
      <text>
        <r>
          <rPr>
            <b/>
            <sz val="9"/>
            <color indexed="81"/>
            <rFont val="Tahoma"/>
            <family val="2"/>
          </rPr>
          <t>nicola_abram:</t>
        </r>
        <r>
          <rPr>
            <sz val="9"/>
            <color indexed="81"/>
            <rFont val="Tahoma"/>
            <family val="2"/>
          </rPr>
          <t xml:space="preserve">
Inserted from the MPOB 2008 Ave (RM20.07/ha)</t>
        </r>
      </text>
    </comment>
    <comment ref="A31" authorId="0">
      <text>
        <r>
          <rPr>
            <b/>
            <sz val="9"/>
            <color indexed="81"/>
            <rFont val="Tahoma"/>
            <family val="2"/>
          </rPr>
          <t>nicola_abram:</t>
        </r>
        <r>
          <rPr>
            <sz val="9"/>
            <color indexed="81"/>
            <rFont val="Tahoma"/>
            <family val="2"/>
          </rPr>
          <t xml:space="preserve">
We use RM50 per t/FFB
MPOB 2008 CoP uses RM46.93 per t/FFB (i.e., RM23.04 for cutting/collecting/harvesting and RM23.89 for transfport)</t>
        </r>
      </text>
    </comment>
    <comment ref="B36" authorId="0">
      <text>
        <r>
          <rPr>
            <b/>
            <sz val="9"/>
            <color indexed="81"/>
            <rFont val="Tahoma"/>
            <family val="2"/>
          </rPr>
          <t>nicola_abram:</t>
        </r>
        <r>
          <rPr>
            <sz val="9"/>
            <color indexed="81"/>
            <rFont val="Tahoma"/>
            <family val="2"/>
          </rPr>
          <t xml:space="preserve">
Cropping life in years
</t>
        </r>
      </text>
    </comment>
    <comment ref="A54" authorId="0">
      <text>
        <r>
          <rPr>
            <b/>
            <sz val="9"/>
            <color indexed="81"/>
            <rFont val="Tahoma"/>
            <family val="2"/>
          </rPr>
          <t>not included</t>
        </r>
      </text>
    </comment>
    <comment ref="A55" authorId="0">
      <text>
        <r>
          <rPr>
            <b/>
            <sz val="9"/>
            <color indexed="81"/>
            <rFont val="Tahoma"/>
            <family val="2"/>
          </rPr>
          <t>nicola_abram:</t>
        </r>
        <r>
          <rPr>
            <sz val="9"/>
            <color indexed="81"/>
            <rFont val="Tahoma"/>
            <family val="2"/>
          </rPr>
          <t xml:space="preserve">
General charges or sometimes called Joint Estate Costs, are fixed regardless of crop volumes. The costs herin represents those that apply to standard estates in Sabah as calculated by CH Williams. The MPOB stats for 2008 for Sabah were higher at (RM1234.66/ha per year). </t>
        </r>
      </text>
    </comment>
    <comment ref="A57" authorId="0">
      <text>
        <r>
          <rPr>
            <b/>
            <sz val="9"/>
            <color indexed="81"/>
            <rFont val="Tahoma"/>
            <family val="2"/>
          </rPr>
          <t>nicola_abram:
CHWilliams Ave (RM 172/ha)
MPOB 2008 Ave (RM164.6/ha).</t>
        </r>
      </text>
    </comment>
    <comment ref="A58" authorId="0">
      <text>
        <r>
          <rPr>
            <b/>
            <sz val="9"/>
            <color indexed="81"/>
            <rFont val="Tahoma"/>
            <family val="2"/>
          </rPr>
          <t>nicola_abram:</t>
        </r>
        <r>
          <rPr>
            <sz val="9"/>
            <color indexed="81"/>
            <rFont val="Tahoma"/>
            <family val="2"/>
          </rPr>
          <t xml:space="preserve">
CHWilliams Ave (1562.5/ha.
MPOB 2008 Ave (RM1436.14/ha)
(should include labour)</t>
        </r>
      </text>
    </comment>
    <comment ref="A59" authorId="0">
      <text>
        <r>
          <rPr>
            <b/>
            <sz val="9"/>
            <color indexed="81"/>
            <rFont val="Tahoma"/>
            <family val="2"/>
          </rPr>
          <t>nicola_abram:</t>
        </r>
        <r>
          <rPr>
            <sz val="9"/>
            <color indexed="81"/>
            <rFont val="Tahoma"/>
            <family val="2"/>
          </rPr>
          <t xml:space="preserve">
Ave CHW (RM30.3125/ha)
Ave MPOB 2008 (RM35.35)</t>
        </r>
      </text>
    </comment>
    <comment ref="A60" authorId="0">
      <text>
        <r>
          <rPr>
            <b/>
            <sz val="9"/>
            <color indexed="81"/>
            <rFont val="Tahoma"/>
            <family val="2"/>
          </rPr>
          <t>nicola_abram:</t>
        </r>
        <r>
          <rPr>
            <sz val="9"/>
            <color indexed="81"/>
            <rFont val="Tahoma"/>
            <family val="2"/>
          </rPr>
          <t xml:space="preserve">
Ave CHWilliams (RM6.45/ha)
Ave MPOB 2008 (RM17.36/ha)</t>
        </r>
      </text>
    </comment>
    <comment ref="A61" authorId="0">
      <text>
        <r>
          <rPr>
            <b/>
            <sz val="9"/>
            <color indexed="81"/>
            <rFont val="Tahoma"/>
            <family val="2"/>
          </rPr>
          <t>nicola_abram:</t>
        </r>
        <r>
          <rPr>
            <sz val="9"/>
            <color indexed="81"/>
            <rFont val="Tahoma"/>
            <family val="2"/>
          </rPr>
          <t xml:space="preserve">
CHWilliams Ave (RM17.5/ha-includes cost each year)
MPOB 2008 Ave (RM3.97/ha)</t>
        </r>
      </text>
    </comment>
    <comment ref="A62" authorId="0">
      <text>
        <r>
          <rPr>
            <b/>
            <sz val="9"/>
            <color indexed="81"/>
            <rFont val="Tahoma"/>
            <family val="2"/>
          </rPr>
          <t>nicola_abram:</t>
        </r>
        <r>
          <rPr>
            <sz val="9"/>
            <color indexed="81"/>
            <rFont val="Tahoma"/>
            <family val="2"/>
          </rPr>
          <t xml:space="preserve">
CHW Ave (RM200/ha)
MPOB 2008 Ave (RM177.24/ha)</t>
        </r>
      </text>
    </comment>
    <comment ref="A63" authorId="0">
      <text>
        <r>
          <rPr>
            <b/>
            <sz val="9"/>
            <color indexed="81"/>
            <rFont val="Tahoma"/>
            <family val="2"/>
          </rPr>
          <t>nicola_abram:</t>
        </r>
        <r>
          <rPr>
            <sz val="9"/>
            <color indexed="81"/>
            <rFont val="Tahoma"/>
            <family val="2"/>
          </rPr>
          <t xml:space="preserve">
Includes MPOB 2008 Ave for Cultivation/conservation/Upkeep bunds, boundaries &amp; watergates.</t>
        </r>
      </text>
    </comment>
    <comment ref="A64" authorId="0">
      <text>
        <r>
          <rPr>
            <b/>
            <sz val="9"/>
            <color indexed="81"/>
            <rFont val="Tahoma"/>
            <family val="2"/>
          </rPr>
          <t>nicola_abram:</t>
        </r>
        <r>
          <rPr>
            <sz val="9"/>
            <color indexed="81"/>
            <rFont val="Tahoma"/>
            <family val="2"/>
          </rPr>
          <t xml:space="preserve">
CHWilliams did not include Ablation. We use MPOB 2008 estimates: year 1 at RM100/ha (from Peninsular estimate as Sabah was double that of PM and Sarawak); RM30/ha for year 2; RM25/ha for year three. No costs are for subsequent years. </t>
        </r>
      </text>
    </comment>
    <comment ref="A65" authorId="0">
      <text>
        <r>
          <rPr>
            <b/>
            <sz val="9"/>
            <color indexed="81"/>
            <rFont val="Tahoma"/>
            <family val="2"/>
          </rPr>
          <t>nicola_abram:</t>
        </r>
        <r>
          <rPr>
            <sz val="9"/>
            <color indexed="81"/>
            <rFont val="Tahoma"/>
            <family val="2"/>
          </rPr>
          <t xml:space="preserve">
Values of additional costs including:
Boundaries and survey (RM17.34/ha yr 1; RM16.75/ha yr 2; RM12.45/ha yr 3) 
Cover crops (RM171.13/ha yr 1; RM175.36/ha yr 2; RM40.89/ha yr 3)</t>
        </r>
      </text>
    </comment>
    <comment ref="A66" authorId="0">
      <text>
        <r>
          <rPr>
            <b/>
            <sz val="9"/>
            <color indexed="81"/>
            <rFont val="Tahoma"/>
            <family val="2"/>
          </rPr>
          <t>nicola_abram:</t>
        </r>
        <r>
          <rPr>
            <sz val="9"/>
            <color indexed="81"/>
            <rFont val="Tahoma"/>
            <family val="2"/>
          </rPr>
          <t xml:space="preserve">
Avergae costs from MPOB 2008
</t>
        </r>
      </text>
    </comment>
    <comment ref="A68" authorId="0">
      <text>
        <r>
          <rPr>
            <b/>
            <sz val="9"/>
            <color indexed="81"/>
            <rFont val="Tahoma"/>
            <family val="2"/>
          </rPr>
          <t>nicola_abram:</t>
        </r>
        <r>
          <rPr>
            <sz val="9"/>
            <color indexed="81"/>
            <rFont val="Tahoma"/>
            <family val="2"/>
          </rPr>
          <t xml:space="preserve">
Inserted from the MPOB 2008 Ave (RM20.07/ha)</t>
        </r>
      </text>
    </comment>
    <comment ref="A70" authorId="0">
      <text>
        <r>
          <rPr>
            <b/>
            <sz val="9"/>
            <color indexed="81"/>
            <rFont val="Tahoma"/>
            <family val="2"/>
          </rPr>
          <t>nicola_abram:</t>
        </r>
        <r>
          <rPr>
            <sz val="9"/>
            <color indexed="81"/>
            <rFont val="Tahoma"/>
            <family val="2"/>
          </rPr>
          <t xml:space="preserve">
We use RM50 per t/FFB
MPOB 2008 CoP uses RM46.93 per t/FFB (i.e., RM23.04 for cutting/collecting/harvesting and RM23.89 for transfport)</t>
        </r>
      </text>
    </comment>
    <comment ref="B75" authorId="0">
      <text>
        <r>
          <rPr>
            <b/>
            <sz val="9"/>
            <color indexed="81"/>
            <rFont val="Tahoma"/>
            <family val="2"/>
          </rPr>
          <t>nicola_abram:</t>
        </r>
        <r>
          <rPr>
            <sz val="9"/>
            <color indexed="81"/>
            <rFont val="Tahoma"/>
            <family val="2"/>
          </rPr>
          <t xml:space="preserve">
Cropping life in years
</t>
        </r>
      </text>
    </comment>
  </commentList>
</comments>
</file>

<file path=xl/comments4.xml><?xml version="1.0" encoding="utf-8"?>
<comments xmlns="http://schemas.openxmlformats.org/spreadsheetml/2006/main">
  <authors>
    <author>nicola_abram</author>
  </authors>
  <commentList>
    <comment ref="A15" authorId="0">
      <text>
        <r>
          <rPr>
            <b/>
            <sz val="9"/>
            <color indexed="81"/>
            <rFont val="Tahoma"/>
            <family val="2"/>
          </rPr>
          <t>not included</t>
        </r>
      </text>
    </comment>
    <comment ref="A16" authorId="0">
      <text>
        <r>
          <rPr>
            <b/>
            <sz val="9"/>
            <color indexed="81"/>
            <rFont val="Tahoma"/>
            <family val="2"/>
          </rPr>
          <t>nicola_abram:</t>
        </r>
        <r>
          <rPr>
            <sz val="9"/>
            <color indexed="81"/>
            <rFont val="Tahoma"/>
            <family val="2"/>
          </rPr>
          <t xml:space="preserve">
General charges or sometimes called Joint Estate Costs, are fixed regardless of crop volumes. The costs herin represents those that apply to standard estates in Sabah as calculated by CH Williams. The MPOB stats for 2008 for Sabah were higher at (RM1234.66/ha per year). </t>
        </r>
      </text>
    </comment>
    <comment ref="A18" authorId="0">
      <text>
        <r>
          <rPr>
            <b/>
            <sz val="9"/>
            <color indexed="81"/>
            <rFont val="Tahoma"/>
            <family val="2"/>
          </rPr>
          <t>nicola_abram:
CHWilliams Ave (RM 172/ha)
MPOB 2008 Ave (RM164.6/ha).</t>
        </r>
      </text>
    </comment>
    <comment ref="A19" authorId="0">
      <text>
        <r>
          <rPr>
            <b/>
            <sz val="9"/>
            <color indexed="81"/>
            <rFont val="Tahoma"/>
            <family val="2"/>
          </rPr>
          <t>nicola_abram:</t>
        </r>
        <r>
          <rPr>
            <sz val="9"/>
            <color indexed="81"/>
            <rFont val="Tahoma"/>
            <family val="2"/>
          </rPr>
          <t xml:space="preserve">
CHWilliams Ave (1562.5/ha.
MPOB 2008 Ave (RM1436.14/ha)
(should include labour)</t>
        </r>
      </text>
    </comment>
    <comment ref="A20" authorId="0">
      <text>
        <r>
          <rPr>
            <b/>
            <sz val="9"/>
            <color indexed="81"/>
            <rFont val="Tahoma"/>
            <family val="2"/>
          </rPr>
          <t>nicola_abram:</t>
        </r>
        <r>
          <rPr>
            <sz val="9"/>
            <color indexed="81"/>
            <rFont val="Tahoma"/>
            <family val="2"/>
          </rPr>
          <t xml:space="preserve">
Ave CHW (RM30.3125/ha)
Ave MPOB 2008 (RM35.35)</t>
        </r>
      </text>
    </comment>
    <comment ref="A21" authorId="0">
      <text>
        <r>
          <rPr>
            <b/>
            <sz val="9"/>
            <color indexed="81"/>
            <rFont val="Tahoma"/>
            <family val="2"/>
          </rPr>
          <t>nicola_abram:</t>
        </r>
        <r>
          <rPr>
            <sz val="9"/>
            <color indexed="81"/>
            <rFont val="Tahoma"/>
            <family val="2"/>
          </rPr>
          <t xml:space="preserve">
Ave CHWilliams (RM6.45/ha)
Ave MPOB 2008 (RM17.36/ha)</t>
        </r>
      </text>
    </comment>
    <comment ref="A22" authorId="0">
      <text>
        <r>
          <rPr>
            <b/>
            <sz val="9"/>
            <color indexed="81"/>
            <rFont val="Tahoma"/>
            <family val="2"/>
          </rPr>
          <t>nicola_abram:</t>
        </r>
        <r>
          <rPr>
            <sz val="9"/>
            <color indexed="81"/>
            <rFont val="Tahoma"/>
            <family val="2"/>
          </rPr>
          <t xml:space="preserve">
CHWilliams Ave (RM17.5/ha-includes cost each year)
MPOB 2008 Ave (RM3.97/ha)</t>
        </r>
      </text>
    </comment>
    <comment ref="A23" authorId="0">
      <text>
        <r>
          <rPr>
            <b/>
            <sz val="9"/>
            <color indexed="81"/>
            <rFont val="Tahoma"/>
            <family val="2"/>
          </rPr>
          <t>nicola_abram:</t>
        </r>
        <r>
          <rPr>
            <sz val="9"/>
            <color indexed="81"/>
            <rFont val="Tahoma"/>
            <family val="2"/>
          </rPr>
          <t xml:space="preserve">
CHW Ave (RM200/ha)
MPOB 2008 Ave (RM177.24/ha)</t>
        </r>
      </text>
    </comment>
    <comment ref="A24" authorId="0">
      <text>
        <r>
          <rPr>
            <b/>
            <sz val="9"/>
            <color indexed="81"/>
            <rFont val="Tahoma"/>
            <family val="2"/>
          </rPr>
          <t>nicola_abram:</t>
        </r>
        <r>
          <rPr>
            <sz val="9"/>
            <color indexed="81"/>
            <rFont val="Tahoma"/>
            <family val="2"/>
          </rPr>
          <t xml:space="preserve">
Includes MPOB 2008 Ave for Cultivation/conservation/Upkeep bunds, boundaries &amp; watergates.</t>
        </r>
      </text>
    </comment>
    <comment ref="A25" authorId="0">
      <text>
        <r>
          <rPr>
            <b/>
            <sz val="9"/>
            <color indexed="81"/>
            <rFont val="Tahoma"/>
            <family val="2"/>
          </rPr>
          <t>nicola_abram:</t>
        </r>
        <r>
          <rPr>
            <sz val="9"/>
            <color indexed="81"/>
            <rFont val="Tahoma"/>
            <family val="2"/>
          </rPr>
          <t xml:space="preserve">
CHWilliams did not include Ablation. We use MPOB 2008 estimates: year 1 at RM100/ha (from Peninsular estimate as Sabah was double that of PM and Sarawak); RM30/ha for year 2; RM25/ha for year three. No costs are for subsequent years. </t>
        </r>
      </text>
    </comment>
    <comment ref="A26" authorId="0">
      <text>
        <r>
          <rPr>
            <b/>
            <sz val="9"/>
            <color indexed="81"/>
            <rFont val="Tahoma"/>
            <family val="2"/>
          </rPr>
          <t>nicola_abram:</t>
        </r>
        <r>
          <rPr>
            <sz val="9"/>
            <color indexed="81"/>
            <rFont val="Tahoma"/>
            <family val="2"/>
          </rPr>
          <t xml:space="preserve">
Values of additional costs including:
Boundaries and survey (RM17.34/ha yr 1; RM16.75/ha yr 2; RM12.45/ha yr 3) 
Cover crops (RM171.13/ha yr 1; RM175.36/ha yr 2; RM40.89/ha yr 3)</t>
        </r>
      </text>
    </comment>
    <comment ref="A27" authorId="0">
      <text>
        <r>
          <rPr>
            <b/>
            <sz val="9"/>
            <color indexed="81"/>
            <rFont val="Tahoma"/>
            <family val="2"/>
          </rPr>
          <t>nicola_abram:</t>
        </r>
        <r>
          <rPr>
            <sz val="9"/>
            <color indexed="81"/>
            <rFont val="Tahoma"/>
            <family val="2"/>
          </rPr>
          <t xml:space="preserve">
Avergae costs from MPOB 2008
</t>
        </r>
      </text>
    </comment>
    <comment ref="A29" authorId="0">
      <text>
        <r>
          <rPr>
            <b/>
            <sz val="9"/>
            <color indexed="81"/>
            <rFont val="Tahoma"/>
            <family val="2"/>
          </rPr>
          <t>nicola_abram:</t>
        </r>
        <r>
          <rPr>
            <sz val="9"/>
            <color indexed="81"/>
            <rFont val="Tahoma"/>
            <family val="2"/>
          </rPr>
          <t xml:space="preserve">
Inserted from the MPOB 2008 Ave (RM20.07/ha)</t>
        </r>
      </text>
    </comment>
    <comment ref="A31" authorId="0">
      <text>
        <r>
          <rPr>
            <b/>
            <sz val="9"/>
            <color indexed="81"/>
            <rFont val="Tahoma"/>
            <family val="2"/>
          </rPr>
          <t>nicola_abram:</t>
        </r>
        <r>
          <rPr>
            <sz val="9"/>
            <color indexed="81"/>
            <rFont val="Tahoma"/>
            <family val="2"/>
          </rPr>
          <t xml:space="preserve">
We use RM50 per t/FFB
MPOB 2008 CoP uses RM46.93 per t/FFB (i.e., RM23.04 for cutting/collecting/harvesting and RM23.89 for transfport)</t>
        </r>
      </text>
    </comment>
    <comment ref="B36" authorId="0">
      <text>
        <r>
          <rPr>
            <b/>
            <sz val="9"/>
            <color indexed="81"/>
            <rFont val="Tahoma"/>
            <family val="2"/>
          </rPr>
          <t>nicola_abram:</t>
        </r>
        <r>
          <rPr>
            <sz val="9"/>
            <color indexed="81"/>
            <rFont val="Tahoma"/>
            <family val="2"/>
          </rPr>
          <t xml:space="preserve">
Cropping life in years
</t>
        </r>
      </text>
    </comment>
    <comment ref="A54" authorId="0">
      <text>
        <r>
          <rPr>
            <b/>
            <sz val="9"/>
            <color indexed="81"/>
            <rFont val="Tahoma"/>
            <family val="2"/>
          </rPr>
          <t>not included</t>
        </r>
      </text>
    </comment>
    <comment ref="A55" authorId="0">
      <text>
        <r>
          <rPr>
            <b/>
            <sz val="9"/>
            <color indexed="81"/>
            <rFont val="Tahoma"/>
            <family val="2"/>
          </rPr>
          <t>nicola_abram:</t>
        </r>
        <r>
          <rPr>
            <sz val="9"/>
            <color indexed="81"/>
            <rFont val="Tahoma"/>
            <family val="2"/>
          </rPr>
          <t xml:space="preserve">
General charges or sometimes called Joint Estate Costs, are fixed regardless of crop volumes. The costs herin represents those that apply to standard estates in Sabah as calculated by CH Williams. The MPOB stats for 2008 for Sabah were higher at (RM1234.66/ha per year). </t>
        </r>
      </text>
    </comment>
    <comment ref="A57" authorId="0">
      <text>
        <r>
          <rPr>
            <b/>
            <sz val="9"/>
            <color indexed="81"/>
            <rFont val="Tahoma"/>
            <family val="2"/>
          </rPr>
          <t>nicola_abram:
CHWilliams Ave (RM 172/ha)
MPOB 2008 Ave (RM164.6/ha).</t>
        </r>
      </text>
    </comment>
    <comment ref="A58" authorId="0">
      <text>
        <r>
          <rPr>
            <b/>
            <sz val="9"/>
            <color indexed="81"/>
            <rFont val="Tahoma"/>
            <family val="2"/>
          </rPr>
          <t>nicola_abram:</t>
        </r>
        <r>
          <rPr>
            <sz val="9"/>
            <color indexed="81"/>
            <rFont val="Tahoma"/>
            <family val="2"/>
          </rPr>
          <t xml:space="preserve">
CHWilliams Ave (1562.5/ha.
MPOB 2008 Ave (RM1436.14/ha)
(should include labour)</t>
        </r>
      </text>
    </comment>
    <comment ref="A59" authorId="0">
      <text>
        <r>
          <rPr>
            <b/>
            <sz val="9"/>
            <color indexed="81"/>
            <rFont val="Tahoma"/>
            <family val="2"/>
          </rPr>
          <t>nicola_abram:</t>
        </r>
        <r>
          <rPr>
            <sz val="9"/>
            <color indexed="81"/>
            <rFont val="Tahoma"/>
            <family val="2"/>
          </rPr>
          <t xml:space="preserve">
Ave CHW (RM30.3125/ha)
Ave MPOB 2008 (RM35.35)</t>
        </r>
      </text>
    </comment>
    <comment ref="A60" authorId="0">
      <text>
        <r>
          <rPr>
            <b/>
            <sz val="9"/>
            <color indexed="81"/>
            <rFont val="Tahoma"/>
            <family val="2"/>
          </rPr>
          <t>nicola_abram:</t>
        </r>
        <r>
          <rPr>
            <sz val="9"/>
            <color indexed="81"/>
            <rFont val="Tahoma"/>
            <family val="2"/>
          </rPr>
          <t xml:space="preserve">
Ave CHWilliams (RM6.45/ha)
Ave MPOB 2008 (RM17.36/ha)</t>
        </r>
      </text>
    </comment>
    <comment ref="A61" authorId="0">
      <text>
        <r>
          <rPr>
            <b/>
            <sz val="9"/>
            <color indexed="81"/>
            <rFont val="Tahoma"/>
            <family val="2"/>
          </rPr>
          <t>nicola_abram:</t>
        </r>
        <r>
          <rPr>
            <sz val="9"/>
            <color indexed="81"/>
            <rFont val="Tahoma"/>
            <family val="2"/>
          </rPr>
          <t xml:space="preserve">
CHWilliams Ave (RM17.5/ha-includes cost each year)
MPOB 2008 Ave (RM3.97/ha)</t>
        </r>
      </text>
    </comment>
    <comment ref="A62" authorId="0">
      <text>
        <r>
          <rPr>
            <b/>
            <sz val="9"/>
            <color indexed="81"/>
            <rFont val="Tahoma"/>
            <family val="2"/>
          </rPr>
          <t>nicola_abram:</t>
        </r>
        <r>
          <rPr>
            <sz val="9"/>
            <color indexed="81"/>
            <rFont val="Tahoma"/>
            <family val="2"/>
          </rPr>
          <t xml:space="preserve">
CHW Ave (RM200/ha)
MPOB 2008 Ave (RM177.24/ha)</t>
        </r>
      </text>
    </comment>
    <comment ref="A63" authorId="0">
      <text>
        <r>
          <rPr>
            <b/>
            <sz val="9"/>
            <color indexed="81"/>
            <rFont val="Tahoma"/>
            <family val="2"/>
          </rPr>
          <t>nicola_abram:</t>
        </r>
        <r>
          <rPr>
            <sz val="9"/>
            <color indexed="81"/>
            <rFont val="Tahoma"/>
            <family val="2"/>
          </rPr>
          <t xml:space="preserve">
Includes MPOB 2008 Ave for Cultivation/conservation/Upkeep bunds, boundaries &amp; watergates.</t>
        </r>
      </text>
    </comment>
    <comment ref="A64" authorId="0">
      <text>
        <r>
          <rPr>
            <b/>
            <sz val="9"/>
            <color indexed="81"/>
            <rFont val="Tahoma"/>
            <family val="2"/>
          </rPr>
          <t>nicola_abram:</t>
        </r>
        <r>
          <rPr>
            <sz val="9"/>
            <color indexed="81"/>
            <rFont val="Tahoma"/>
            <family val="2"/>
          </rPr>
          <t xml:space="preserve">
CHWilliams did not include Ablation. We use MPOB 2008 estimates: year 1 at RM100/ha (from Peninsular estimate as Sabah was double that of PM and Sarawak); RM30/ha for year 2; RM25/ha for year three. No costs are for subsequent years. </t>
        </r>
      </text>
    </comment>
    <comment ref="A65" authorId="0">
      <text>
        <r>
          <rPr>
            <b/>
            <sz val="9"/>
            <color indexed="81"/>
            <rFont val="Tahoma"/>
            <family val="2"/>
          </rPr>
          <t>nicola_abram:</t>
        </r>
        <r>
          <rPr>
            <sz val="9"/>
            <color indexed="81"/>
            <rFont val="Tahoma"/>
            <family val="2"/>
          </rPr>
          <t xml:space="preserve">
Values of additional costs including:
Boundaries and survey (RM17.34/ha yr 1; RM16.75/ha yr 2; RM12.45/ha yr 3) 
Cover crops (RM171.13/ha yr 1; RM175.36/ha yr 2; RM40.89/ha yr 3)</t>
        </r>
      </text>
    </comment>
    <comment ref="A66" authorId="0">
      <text>
        <r>
          <rPr>
            <b/>
            <sz val="9"/>
            <color indexed="81"/>
            <rFont val="Tahoma"/>
            <family val="2"/>
          </rPr>
          <t>nicola_abram:</t>
        </r>
        <r>
          <rPr>
            <sz val="9"/>
            <color indexed="81"/>
            <rFont val="Tahoma"/>
            <family val="2"/>
          </rPr>
          <t xml:space="preserve">
Avergae costs from MPOB 2008
</t>
        </r>
      </text>
    </comment>
    <comment ref="A68" authorId="0">
      <text>
        <r>
          <rPr>
            <b/>
            <sz val="9"/>
            <color indexed="81"/>
            <rFont val="Tahoma"/>
            <family val="2"/>
          </rPr>
          <t>nicola_abram:</t>
        </r>
        <r>
          <rPr>
            <sz val="9"/>
            <color indexed="81"/>
            <rFont val="Tahoma"/>
            <family val="2"/>
          </rPr>
          <t xml:space="preserve">
Inserted from the MPOB 2008 Ave (RM20.07/ha)</t>
        </r>
      </text>
    </comment>
    <comment ref="A70" authorId="0">
      <text>
        <r>
          <rPr>
            <b/>
            <sz val="9"/>
            <color indexed="81"/>
            <rFont val="Tahoma"/>
            <family val="2"/>
          </rPr>
          <t>nicola_abram:</t>
        </r>
        <r>
          <rPr>
            <sz val="9"/>
            <color indexed="81"/>
            <rFont val="Tahoma"/>
            <family val="2"/>
          </rPr>
          <t xml:space="preserve">
We use RM50 per t/FFB
MPOB 2008 CoP uses RM46.93 per t/FFB (i.e., RM23.04 for cutting/collecting/harvesting and RM23.89 for transfport)</t>
        </r>
      </text>
    </comment>
    <comment ref="B75" authorId="0">
      <text>
        <r>
          <rPr>
            <b/>
            <sz val="9"/>
            <color indexed="81"/>
            <rFont val="Tahoma"/>
            <family val="2"/>
          </rPr>
          <t>nicola_abram:</t>
        </r>
        <r>
          <rPr>
            <sz val="9"/>
            <color indexed="81"/>
            <rFont val="Tahoma"/>
            <family val="2"/>
          </rPr>
          <t xml:space="preserve">
Cropping life in years
</t>
        </r>
      </text>
    </comment>
  </commentList>
</comments>
</file>

<file path=xl/sharedStrings.xml><?xml version="1.0" encoding="utf-8"?>
<sst xmlns="http://schemas.openxmlformats.org/spreadsheetml/2006/main" count="422" uniqueCount="88">
  <si>
    <t>Buisness-as-Usual with FULL STAND (135 palms per hectare)</t>
  </si>
  <si>
    <t>Cropping life (years)</t>
  </si>
  <si>
    <t>Planted out</t>
  </si>
  <si>
    <t>Young mature</t>
  </si>
  <si>
    <t>Mature</t>
  </si>
  <si>
    <t>Old Mature</t>
  </si>
  <si>
    <t>Year, After Planting</t>
  </si>
  <si>
    <t>Theoretical years</t>
  </si>
  <si>
    <t>REVENUE</t>
  </si>
  <si>
    <t>(1)    Projected Yield, t/FFB/ha</t>
  </si>
  <si>
    <t xml:space="preserve">(2)   Price, RM/tFFB (2011price RM535 t/FFB) </t>
  </si>
  <si>
    <t>(3)   Income (1)*(2), at RM/ha</t>
  </si>
  <si>
    <t>OPPERATION COSTS</t>
  </si>
  <si>
    <t>(4)    Non-recurrent costs for New Plantings (RM/ha)</t>
  </si>
  <si>
    <t>(5)   General Charges (or Joint estate costs), RM/ha</t>
  </si>
  <si>
    <t>(6)   Field Upkeep, RM/ha</t>
  </si>
  <si>
    <t xml:space="preserve">       Weeding/Lallang</t>
  </si>
  <si>
    <t xml:space="preserve">       Manuring (or Fertiliser, Application, Foliar analysis)</t>
  </si>
  <si>
    <t xml:space="preserve">       Pruning</t>
  </si>
  <si>
    <t xml:space="preserve">       Pests &amp; Diseases</t>
  </si>
  <si>
    <t xml:space="preserve">       Census/Survey/Supplying</t>
  </si>
  <si>
    <t xml:space="preserve">       Roads, Bridges, Paths, Drains</t>
  </si>
  <si>
    <t xml:space="preserve">       Soil/Water Conservation</t>
  </si>
  <si>
    <t xml:space="preserve">       Ablation</t>
  </si>
  <si>
    <t xml:space="preserve">       Boundaries and survey/cover crops</t>
  </si>
  <si>
    <t xml:space="preserve">       Mandore wages/direct field supervision</t>
  </si>
  <si>
    <t xml:space="preserve">       Tools</t>
  </si>
  <si>
    <t xml:space="preserve">       Miscellaneous/Sundry expenses</t>
  </si>
  <si>
    <t xml:space="preserve">       Total Field Upkeep, RM/ha</t>
  </si>
  <si>
    <t>(7)   Harvestingting/Transpt, at RM/tFFB</t>
  </si>
  <si>
    <t>(9)   Total Costs, (4)+(5)+(6)+(7), (8) RM/ha</t>
  </si>
  <si>
    <t>(10)   Net Income (3)-(8), RM/ha</t>
  </si>
  <si>
    <t>(11) Capitalised (NPV), RM/ha         @</t>
  </si>
  <si>
    <t>(12) Reversion Basic Ld Val, RM/ha</t>
  </si>
  <si>
    <t xml:space="preserve"> </t>
  </si>
  <si>
    <t>(13) Defer Over Cropping Life           @</t>
  </si>
  <si>
    <t>(14) Deferred Basic Ld Val, RM/ha</t>
  </si>
  <si>
    <t>(15) M V (11)+(14), RM/ha</t>
  </si>
  <si>
    <r>
      <t>RM/ha/yr</t>
    </r>
    <r>
      <rPr>
        <vertAlign val="superscript"/>
        <sz val="11"/>
        <color theme="1"/>
        <rFont val="Calibri"/>
        <family val="2"/>
        <scheme val="minor"/>
      </rPr>
      <t>-25</t>
    </r>
  </si>
  <si>
    <r>
      <t xml:space="preserve">$/ha yr </t>
    </r>
    <r>
      <rPr>
        <vertAlign val="superscript"/>
        <sz val="11"/>
        <color theme="1"/>
        <rFont val="Calibri"/>
        <family val="2"/>
        <scheme val="minor"/>
      </rPr>
      <t>-25</t>
    </r>
  </si>
  <si>
    <r>
      <t>RM/ha/yr</t>
    </r>
    <r>
      <rPr>
        <vertAlign val="superscript"/>
        <sz val="11"/>
        <color theme="1"/>
        <rFont val="Calibri"/>
        <family val="2"/>
        <scheme val="minor"/>
      </rPr>
      <t>-1</t>
    </r>
  </si>
  <si>
    <r>
      <t xml:space="preserve">$/ha yr </t>
    </r>
    <r>
      <rPr>
        <vertAlign val="superscript"/>
        <sz val="11"/>
        <color theme="1"/>
        <rFont val="Calibri"/>
        <family val="2"/>
        <scheme val="minor"/>
      </rPr>
      <t>-1</t>
    </r>
  </si>
  <si>
    <t>(2)   Price, RM/tFFB (2011price RM535 t/FFB) + Premium</t>
  </si>
  <si>
    <t xml:space="preserve">COST OF PRODUCTION: </t>
  </si>
  <si>
    <t>Conversion rate US$1 = RM3.2 (Malaysian Ringgit)</t>
  </si>
  <si>
    <t>Underproductive at 75%</t>
  </si>
  <si>
    <t>Underproductive  at 50%</t>
  </si>
  <si>
    <t>Underproductive  at 25%</t>
  </si>
  <si>
    <t>Full stand</t>
  </si>
  <si>
    <t>(13) Defer Over (Cropping) Remaining Life           @</t>
  </si>
  <si>
    <t>Discount rate</t>
  </si>
  <si>
    <t>(12) Net Present Value of Oil palm Total for a 25 year period</t>
  </si>
  <si>
    <t xml:space="preserve">(13) Averaged Net Present Value of Oil Palm per hectare </t>
  </si>
  <si>
    <t>Annual oil palm NPV discounted at:</t>
  </si>
  <si>
    <t xml:space="preserve">Fullstand </t>
  </si>
  <si>
    <t>Underproductive at 50%</t>
  </si>
  <si>
    <t>Underproductive at &lt;25%</t>
  </si>
  <si>
    <t>Price RM/tFFB (2011price RM535 t/FFB)</t>
  </si>
  <si>
    <t>Price RM/tFFB (2014price RM490 t/FFB)</t>
  </si>
  <si>
    <t>Predicted yields (t FFB/ha) in year(s) after planting</t>
  </si>
  <si>
    <t>Four economic model classes</t>
  </si>
  <si>
    <t>Full stand (based on 136 palms per hectare)</t>
  </si>
  <si>
    <t>Underproductive at 75% (based on 102 palms per hectare)</t>
  </si>
  <si>
    <t>Underproductive  at 50% (based on 68 palms per hectare)</t>
  </si>
  <si>
    <t>Underproductive  at 25% (based on 34 palms per hectare)</t>
  </si>
  <si>
    <t>Underproductive at 25%</t>
  </si>
  <si>
    <t>25% SPH</t>
  </si>
  <si>
    <t>0% SPH</t>
  </si>
  <si>
    <t>26% SPH</t>
  </si>
  <si>
    <t>50% SPH</t>
  </si>
  <si>
    <t>75% SPH</t>
  </si>
  <si>
    <t>51% SPH</t>
  </si>
  <si>
    <t>100% SPH</t>
  </si>
  <si>
    <t>76% SPH</t>
  </si>
  <si>
    <t>Full stand (based on 103 palms per hectare)</t>
  </si>
  <si>
    <t>Underproductive at 75% (based on 69 palms per hectare)</t>
  </si>
  <si>
    <t>Underproductive  at 50% (based on 35 palms per hectare)</t>
  </si>
  <si>
    <t>Underproductive  at 25% (based on 0 palms per hectare)</t>
  </si>
  <si>
    <r>
      <t xml:space="preserve">Figure S2. Annual yield  values used for the economic models. </t>
    </r>
    <r>
      <rPr>
        <sz val="11"/>
        <color theme="1"/>
        <rFont val="Calibri"/>
        <family val="2"/>
        <scheme val="minor"/>
      </rPr>
      <t>Upper and lower palm capacity values are shows for the four oil palm productivity classes.</t>
    </r>
  </si>
  <si>
    <t>Table S4(a)_"Underproductive at 25%" at 25% capacity (34 SPH)</t>
  </si>
  <si>
    <t>Table S4(b)_"Underproductive at 25%" at 0% capacity (0 SPH)</t>
  </si>
  <si>
    <t>Table S3(a)_"Underproductive at 50%" at 50% capacity (68 SPH)</t>
  </si>
  <si>
    <t>Table S3(b)_"Underproductive at 50%" at 26% capacity (35 SPH)</t>
  </si>
  <si>
    <t>Table S2(a)_Underproductive at 75% at 75% capacity (102 SPH)</t>
  </si>
  <si>
    <t>Table S2(b)_"Underproductive at 75%" at 51% capacity (69 SPH)</t>
  </si>
  <si>
    <t>Table S1(a)_FULL STAND 100% palm capacity (136 SPH)</t>
  </si>
  <si>
    <t>Table S1(b)_FULL STAND at 76% palm capacity (103 SPH)</t>
  </si>
  <si>
    <t>Table S5 Discounted summaries</t>
  </si>
</sst>
</file>

<file path=xl/styles.xml><?xml version="1.0" encoding="utf-8"?>
<styleSheet xmlns="http://schemas.openxmlformats.org/spreadsheetml/2006/main">
  <numFmts count="8">
    <numFmt numFmtId="164" formatCode="[$$-409]#,##0"/>
    <numFmt numFmtId="165" formatCode="0_);\(0\)"/>
    <numFmt numFmtId="166" formatCode="0.0"/>
    <numFmt numFmtId="167" formatCode="[$MYR]\ #,##0"/>
    <numFmt numFmtId="168" formatCode="0_);[Red]\(0\)"/>
    <numFmt numFmtId="169" formatCode="0.00_)"/>
    <numFmt numFmtId="170" formatCode="0.0000_);\(0.0000\)"/>
    <numFmt numFmtId="171" formatCode="0.000_)"/>
  </numFmts>
  <fonts count="10">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vertAlign val="superscript"/>
      <sz val="11"/>
      <color theme="1"/>
      <name val="Calibri"/>
      <family val="2"/>
      <scheme val="minor"/>
    </font>
    <font>
      <b/>
      <sz val="9"/>
      <color indexed="81"/>
      <name val="Tahoma"/>
      <family val="2"/>
    </font>
    <font>
      <sz val="9"/>
      <color indexed="81"/>
      <name val="Tahoma"/>
      <family val="2"/>
    </font>
    <font>
      <sz val="11"/>
      <color theme="0" tint="-0.14999847407452621"/>
      <name val="Calibri"/>
      <family val="2"/>
      <scheme val="minor"/>
    </font>
    <font>
      <sz val="11"/>
      <color theme="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bottom/>
      <diagonal/>
    </border>
    <border>
      <left style="thin">
        <color indexed="64"/>
      </left>
      <right style="thin">
        <color auto="1"/>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bottom style="thin">
        <color auto="1"/>
      </bottom>
      <diagonal/>
    </border>
    <border>
      <left/>
      <right style="thin">
        <color auto="1"/>
      </right>
      <top/>
      <bottom/>
      <diagonal/>
    </border>
    <border>
      <left style="thin">
        <color indexed="64"/>
      </left>
      <right style="thin">
        <color indexed="64"/>
      </right>
      <top style="thin">
        <color indexed="64"/>
      </top>
      <bottom style="medium">
        <color indexed="64"/>
      </bottom>
      <diagonal/>
    </border>
    <border>
      <left style="thin">
        <color indexed="64"/>
      </left>
      <right style="thin">
        <color auto="1"/>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auto="1"/>
      </bottom>
      <diagonal/>
    </border>
    <border>
      <left/>
      <right style="medium">
        <color indexed="64"/>
      </right>
      <top style="medium">
        <color indexed="64"/>
      </top>
      <bottom style="medium">
        <color indexed="64"/>
      </bottom>
      <diagonal/>
    </border>
    <border>
      <left/>
      <right/>
      <top style="medium">
        <color auto="1"/>
      </top>
      <bottom/>
      <diagonal/>
    </border>
  </borders>
  <cellStyleXfs count="1">
    <xf numFmtId="0" fontId="0" fillId="0" borderId="0"/>
  </cellStyleXfs>
  <cellXfs count="220">
    <xf numFmtId="0" fontId="0" fillId="0" borderId="0" xfId="0"/>
    <xf numFmtId="0" fontId="1" fillId="2" borderId="3" xfId="0" applyFont="1" applyFill="1" applyBorder="1" applyAlignment="1">
      <alignment vertical="center"/>
    </xf>
    <xf numFmtId="0" fontId="1" fillId="0" borderId="0" xfId="0" applyFont="1"/>
    <xf numFmtId="0" fontId="1" fillId="0" borderId="0" xfId="0" applyFont="1" applyFill="1"/>
    <xf numFmtId="0" fontId="1" fillId="2" borderId="4" xfId="0" applyFont="1" applyFill="1" applyBorder="1" applyAlignment="1">
      <alignment horizontal="left" vertical="center"/>
    </xf>
    <xf numFmtId="0" fontId="1" fillId="2" borderId="5" xfId="0" applyFont="1" applyFill="1" applyBorder="1" applyAlignment="1">
      <alignment vertical="center"/>
    </xf>
    <xf numFmtId="0" fontId="1" fillId="0" borderId="6" xfId="0" applyFont="1" applyFill="1" applyBorder="1"/>
    <xf numFmtId="0" fontId="0" fillId="0" borderId="0" xfId="0" applyFont="1"/>
    <xf numFmtId="0" fontId="0" fillId="0" borderId="0" xfId="0" applyFont="1" applyAlignment="1">
      <alignment horizontal="center"/>
    </xf>
    <xf numFmtId="0" fontId="0" fillId="0" borderId="0" xfId="0" applyFont="1" applyFill="1"/>
    <xf numFmtId="0" fontId="2" fillId="2" borderId="11" xfId="0" applyFont="1" applyFill="1" applyBorder="1" applyAlignment="1" applyProtection="1">
      <alignment horizontal="left"/>
    </xf>
    <xf numFmtId="0" fontId="2" fillId="2" borderId="11" xfId="0" applyFont="1" applyFill="1" applyBorder="1"/>
    <xf numFmtId="0" fontId="2" fillId="2" borderId="11" xfId="0" applyFont="1" applyFill="1" applyBorder="1" applyAlignment="1">
      <alignment horizontal="center"/>
    </xf>
    <xf numFmtId="0" fontId="2" fillId="2" borderId="12" xfId="0" applyFont="1" applyFill="1" applyBorder="1" applyAlignment="1">
      <alignment horizontal="left"/>
    </xf>
    <xf numFmtId="0" fontId="2" fillId="2" borderId="13" xfId="0" applyFont="1" applyFill="1" applyBorder="1" applyAlignment="1"/>
    <xf numFmtId="0" fontId="2" fillId="2" borderId="14" xfId="0" applyFont="1" applyFill="1" applyBorder="1" applyAlignment="1">
      <alignment horizontal="center"/>
    </xf>
    <xf numFmtId="0" fontId="0" fillId="2" borderId="15" xfId="0" applyFont="1" applyFill="1" applyBorder="1" applyAlignment="1">
      <alignment horizontal="center"/>
    </xf>
    <xf numFmtId="0" fontId="3" fillId="0" borderId="11" xfId="0" applyFont="1" applyFill="1" applyBorder="1" applyAlignment="1" applyProtection="1">
      <alignment horizontal="left"/>
    </xf>
    <xf numFmtId="0" fontId="2" fillId="0" borderId="11" xfId="0" applyFont="1" applyFill="1" applyBorder="1"/>
    <xf numFmtId="0" fontId="2" fillId="0" borderId="11" xfId="0" applyFont="1" applyFill="1" applyBorder="1" applyAlignment="1">
      <alignment horizontal="center"/>
    </xf>
    <xf numFmtId="0" fontId="0" fillId="0" borderId="11" xfId="0" applyFont="1" applyFill="1" applyBorder="1"/>
    <xf numFmtId="0" fontId="2" fillId="0" borderId="11" xfId="0" applyFont="1" applyFill="1" applyBorder="1" applyAlignment="1" applyProtection="1">
      <alignment horizontal="center"/>
    </xf>
    <xf numFmtId="0" fontId="2" fillId="0" borderId="16" xfId="0" applyFont="1" applyFill="1" applyBorder="1" applyAlignment="1" applyProtection="1">
      <alignment horizontal="left" vertical="center"/>
    </xf>
    <xf numFmtId="0" fontId="2" fillId="3" borderId="16"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16" xfId="0" applyFont="1" applyFill="1" applyBorder="1" applyAlignment="1">
      <alignment vertical="center"/>
    </xf>
    <xf numFmtId="165" fontId="2" fillId="0" borderId="17" xfId="0" applyNumberFormat="1" applyFont="1" applyFill="1" applyBorder="1" applyAlignment="1" applyProtection="1">
      <alignment vertical="center"/>
    </xf>
    <xf numFmtId="165" fontId="2" fillId="0" borderId="16" xfId="0" applyNumberFormat="1" applyFont="1" applyFill="1" applyBorder="1" applyAlignment="1" applyProtection="1">
      <alignment vertical="center"/>
    </xf>
    <xf numFmtId="166" fontId="2" fillId="0" borderId="16" xfId="0" applyNumberFormat="1" applyFont="1" applyFill="1" applyBorder="1" applyAlignment="1" applyProtection="1">
      <alignment vertical="center"/>
    </xf>
    <xf numFmtId="0" fontId="0" fillId="0" borderId="0" xfId="0" applyFont="1" applyFill="1" applyAlignment="1">
      <alignment vertical="center"/>
    </xf>
    <xf numFmtId="0" fontId="2" fillId="0" borderId="6" xfId="0" applyFont="1" applyFill="1" applyBorder="1" applyAlignment="1" applyProtection="1">
      <alignment horizontal="left" vertical="center"/>
    </xf>
    <xf numFmtId="0" fontId="2" fillId="0" borderId="6" xfId="0" applyFont="1" applyFill="1" applyBorder="1" applyAlignment="1">
      <alignment horizontal="center" vertical="center"/>
    </xf>
    <xf numFmtId="1" fontId="2" fillId="0" borderId="5" xfId="0" applyNumberFormat="1" applyFont="1" applyFill="1" applyBorder="1" applyAlignment="1" applyProtection="1">
      <alignment vertical="center"/>
    </xf>
    <xf numFmtId="1" fontId="2" fillId="0" borderId="6" xfId="0" applyNumberFormat="1" applyFont="1" applyFill="1" applyBorder="1" applyAlignment="1" applyProtection="1">
      <alignment vertical="center"/>
    </xf>
    <xf numFmtId="0" fontId="3" fillId="0" borderId="15" xfId="0" applyFont="1" applyFill="1" applyBorder="1" applyAlignment="1" applyProtection="1">
      <alignment horizontal="left" vertical="center"/>
    </xf>
    <xf numFmtId="0" fontId="3" fillId="0" borderId="15" xfId="0" applyFont="1" applyFill="1" applyBorder="1" applyAlignment="1">
      <alignment vertical="center"/>
    </xf>
    <xf numFmtId="0" fontId="3" fillId="0" borderId="15" xfId="0" applyFont="1" applyFill="1" applyBorder="1" applyAlignment="1">
      <alignment horizontal="center" vertical="center"/>
    </xf>
    <xf numFmtId="37" fontId="3" fillId="0" borderId="3" xfId="0" applyNumberFormat="1" applyFont="1" applyFill="1" applyBorder="1" applyAlignment="1" applyProtection="1">
      <alignment vertical="center"/>
    </xf>
    <xf numFmtId="37" fontId="2" fillId="0" borderId="10" xfId="0" applyNumberFormat="1" applyFont="1" applyFill="1" applyBorder="1" applyAlignment="1"/>
    <xf numFmtId="37" fontId="2" fillId="0" borderId="11" xfId="0" applyNumberFormat="1" applyFont="1" applyFill="1" applyBorder="1" applyAlignment="1"/>
    <xf numFmtId="0" fontId="2" fillId="0" borderId="6" xfId="0" applyNumberFormat="1" applyFont="1" applyFill="1" applyBorder="1" applyAlignment="1">
      <alignment vertical="center"/>
    </xf>
    <xf numFmtId="0" fontId="2" fillId="0" borderId="6" xfId="0" applyNumberFormat="1" applyFont="1" applyFill="1" applyBorder="1" applyAlignment="1">
      <alignment horizontal="center" vertical="center"/>
    </xf>
    <xf numFmtId="37" fontId="2" fillId="0" borderId="6" xfId="0" applyNumberFormat="1" applyFont="1" applyFill="1" applyBorder="1" applyAlignment="1" applyProtection="1">
      <alignment vertical="center"/>
    </xf>
    <xf numFmtId="0" fontId="2" fillId="2" borderId="11" xfId="0" applyFont="1" applyFill="1" applyBorder="1" applyAlignment="1" applyProtection="1">
      <alignment horizontal="left" vertical="center"/>
    </xf>
    <xf numFmtId="0" fontId="2" fillId="2" borderId="11" xfId="0" applyNumberFormat="1" applyFont="1" applyFill="1" applyBorder="1" applyAlignment="1">
      <alignment vertical="center"/>
    </xf>
    <xf numFmtId="0" fontId="2" fillId="2" borderId="11" xfId="0" applyNumberFormat="1" applyFont="1" applyFill="1" applyBorder="1" applyAlignment="1">
      <alignment horizontal="center" vertical="center"/>
    </xf>
    <xf numFmtId="0" fontId="2" fillId="2" borderId="11" xfId="0" applyFont="1" applyFill="1" applyBorder="1" applyAlignment="1" applyProtection="1">
      <alignment vertical="center"/>
    </xf>
    <xf numFmtId="0" fontId="2" fillId="0" borderId="14" xfId="0" applyNumberFormat="1" applyFont="1" applyFill="1" applyBorder="1" applyAlignment="1">
      <alignment vertical="center"/>
    </xf>
    <xf numFmtId="0" fontId="2" fillId="0" borderId="14" xfId="0" applyNumberFormat="1" applyFont="1" applyFill="1" applyBorder="1" applyAlignment="1">
      <alignment horizontal="center" vertical="center"/>
    </xf>
    <xf numFmtId="0" fontId="2" fillId="0" borderId="14" xfId="0" applyFont="1" applyFill="1" applyBorder="1" applyAlignment="1" applyProtection="1">
      <alignment vertical="center"/>
    </xf>
    <xf numFmtId="0" fontId="2" fillId="0" borderId="18" xfId="0" applyFont="1" applyFill="1" applyBorder="1" applyAlignment="1" applyProtection="1">
      <alignment vertical="center"/>
    </xf>
    <xf numFmtId="0" fontId="2" fillId="0" borderId="6" xfId="0" applyFont="1" applyFill="1" applyBorder="1" applyAlignment="1" applyProtection="1">
      <alignment horizontal="left"/>
    </xf>
    <xf numFmtId="0" fontId="2" fillId="0" borderId="6" xfId="0" applyNumberFormat="1" applyFont="1" applyFill="1" applyBorder="1"/>
    <xf numFmtId="0" fontId="2" fillId="0" borderId="6" xfId="0" applyNumberFormat="1" applyFont="1" applyFill="1" applyBorder="1" applyAlignment="1">
      <alignment horizontal="center"/>
    </xf>
    <xf numFmtId="0" fontId="2" fillId="0" borderId="6" xfId="0" applyFont="1" applyFill="1" applyBorder="1" applyProtection="1"/>
    <xf numFmtId="37" fontId="2" fillId="0" borderId="5" xfId="0" applyNumberFormat="1" applyFont="1" applyFill="1" applyBorder="1" applyAlignment="1"/>
    <xf numFmtId="37" fontId="2" fillId="0" borderId="6" xfId="0" applyNumberFormat="1" applyFont="1" applyFill="1" applyBorder="1" applyAlignment="1"/>
    <xf numFmtId="168" fontId="2" fillId="0" borderId="6" xfId="0" applyNumberFormat="1" applyFont="1" applyFill="1" applyBorder="1" applyAlignment="1" applyProtection="1">
      <alignment horizontal="right"/>
    </xf>
    <xf numFmtId="0" fontId="2" fillId="0" borderId="5" xfId="0" applyNumberFormat="1" applyFont="1" applyFill="1" applyBorder="1" applyAlignment="1" applyProtection="1">
      <alignment horizontal="left"/>
    </xf>
    <xf numFmtId="0" fontId="2" fillId="0" borderId="6" xfId="0" applyNumberFormat="1" applyFont="1" applyFill="1" applyBorder="1" applyAlignment="1" applyProtection="1">
      <alignment horizontal="center"/>
    </xf>
    <xf numFmtId="0" fontId="2" fillId="0" borderId="6" xfId="0" applyFont="1" applyFill="1" applyBorder="1"/>
    <xf numFmtId="37" fontId="2" fillId="0" borderId="5" xfId="0" applyNumberFormat="1" applyFont="1" applyFill="1" applyBorder="1" applyAlignment="1" applyProtection="1"/>
    <xf numFmtId="37" fontId="2" fillId="0" borderId="6" xfId="0" applyNumberFormat="1" applyFont="1" applyFill="1" applyBorder="1" applyAlignment="1" applyProtection="1"/>
    <xf numFmtId="168" fontId="2" fillId="0" borderId="6" xfId="0" applyNumberFormat="1" applyFont="1" applyFill="1" applyBorder="1" applyAlignment="1">
      <alignment horizontal="right"/>
    </xf>
    <xf numFmtId="0" fontId="2" fillId="0" borderId="6" xfId="0" applyFont="1" applyFill="1" applyBorder="1" applyAlignment="1">
      <alignment horizontal="left"/>
    </xf>
    <xf numFmtId="0" fontId="2" fillId="0" borderId="5" xfId="0" applyNumberFormat="1" applyFont="1" applyFill="1" applyBorder="1" applyAlignment="1">
      <alignment horizontal="left"/>
    </xf>
    <xf numFmtId="0" fontId="2" fillId="0" borderId="5" xfId="0" applyNumberFormat="1" applyFont="1" applyFill="1" applyBorder="1"/>
    <xf numFmtId="0" fontId="2" fillId="0" borderId="15" xfId="0" applyFont="1" applyFill="1" applyBorder="1"/>
    <xf numFmtId="0" fontId="3" fillId="2" borderId="19" xfId="0" applyFont="1" applyFill="1" applyBorder="1" applyAlignment="1" applyProtection="1">
      <alignment horizontal="left" vertical="center"/>
    </xf>
    <xf numFmtId="0" fontId="2" fillId="2" borderId="19" xfId="0" applyNumberFormat="1" applyFont="1" applyFill="1" applyBorder="1" applyAlignment="1">
      <alignment vertical="center"/>
    </xf>
    <xf numFmtId="0" fontId="2" fillId="2" borderId="19" xfId="0" applyNumberFormat="1" applyFont="1" applyFill="1" applyBorder="1" applyAlignment="1">
      <alignment horizontal="center" vertical="center"/>
    </xf>
    <xf numFmtId="0" fontId="2" fillId="2" borderId="19" xfId="0" applyFont="1" applyFill="1" applyBorder="1" applyAlignment="1" applyProtection="1">
      <alignment vertical="center"/>
    </xf>
    <xf numFmtId="0" fontId="0" fillId="2" borderId="0" xfId="0" applyFont="1" applyFill="1" applyAlignment="1">
      <alignment vertical="center"/>
    </xf>
    <xf numFmtId="0" fontId="2" fillId="0" borderId="14" xfId="0" applyFont="1" applyFill="1" applyBorder="1" applyAlignment="1" applyProtection="1">
      <alignment horizontal="left" vertical="center"/>
    </xf>
    <xf numFmtId="0" fontId="2" fillId="0" borderId="14" xfId="0" applyNumberFormat="1" applyFont="1" applyFill="1" applyBorder="1" applyAlignment="1" applyProtection="1">
      <alignment vertical="center"/>
    </xf>
    <xf numFmtId="0" fontId="2" fillId="0" borderId="14" xfId="0" applyNumberFormat="1" applyFont="1" applyFill="1" applyBorder="1" applyAlignment="1" applyProtection="1">
      <alignment horizontal="center" vertical="center"/>
    </xf>
    <xf numFmtId="38" fontId="2" fillId="0" borderId="14" xfId="0" applyNumberFormat="1" applyFont="1" applyFill="1" applyBorder="1" applyAlignment="1" applyProtection="1">
      <alignment horizontal="right" vertical="center"/>
    </xf>
    <xf numFmtId="0" fontId="3" fillId="0" borderId="15" xfId="0" applyNumberFormat="1" applyFont="1" applyFill="1" applyBorder="1" applyAlignment="1">
      <alignment horizontal="right" vertical="center"/>
    </xf>
    <xf numFmtId="0" fontId="3" fillId="0" borderId="0" xfId="0" applyFont="1" applyFill="1" applyAlignment="1">
      <alignment vertical="center"/>
    </xf>
    <xf numFmtId="0" fontId="3" fillId="0" borderId="11" xfId="0" applyFont="1" applyFill="1" applyBorder="1" applyAlignment="1" applyProtection="1">
      <alignment horizontal="left" vertical="center"/>
    </xf>
    <xf numFmtId="0" fontId="3" fillId="0" borderId="11" xfId="0" applyFont="1" applyFill="1" applyBorder="1" applyAlignment="1">
      <alignment vertical="center"/>
    </xf>
    <xf numFmtId="0" fontId="3" fillId="0" borderId="11" xfId="0" applyFont="1" applyFill="1" applyBorder="1" applyAlignment="1">
      <alignment horizontal="center" vertical="center"/>
    </xf>
    <xf numFmtId="37" fontId="3" fillId="0" borderId="11" xfId="0" applyNumberFormat="1" applyFont="1" applyFill="1" applyBorder="1" applyAlignment="1" applyProtection="1">
      <alignment vertical="center"/>
    </xf>
    <xf numFmtId="37" fontId="3" fillId="0" borderId="10" xfId="0" applyNumberFormat="1" applyFont="1" applyFill="1" applyBorder="1" applyAlignment="1" applyProtection="1">
      <alignment vertical="center"/>
    </xf>
    <xf numFmtId="38" fontId="3" fillId="0" borderId="11" xfId="0" applyNumberFormat="1" applyFont="1" applyFill="1" applyBorder="1" applyAlignment="1">
      <alignment horizontal="right" vertical="center"/>
    </xf>
    <xf numFmtId="0" fontId="2" fillId="0" borderId="16" xfId="0" applyFont="1" applyBorder="1" applyAlignment="1" applyProtection="1">
      <alignment horizontal="left"/>
    </xf>
    <xf numFmtId="169" fontId="2" fillId="0" borderId="16" xfId="0" applyNumberFormat="1" applyFont="1" applyBorder="1" applyProtection="1"/>
    <xf numFmtId="9" fontId="2" fillId="0" borderId="16" xfId="0" applyNumberFormat="1" applyFont="1" applyBorder="1" applyAlignment="1" applyProtection="1">
      <alignment horizontal="center"/>
    </xf>
    <xf numFmtId="37" fontId="2" fillId="0" borderId="20" xfId="0" applyNumberFormat="1" applyFont="1" applyBorder="1" applyAlignment="1" applyProtection="1"/>
    <xf numFmtId="37" fontId="2" fillId="0" borderId="0" xfId="0" applyNumberFormat="1" applyFont="1" applyBorder="1" applyAlignment="1" applyProtection="1"/>
    <xf numFmtId="37" fontId="2" fillId="0" borderId="0" xfId="0" applyNumberFormat="1" applyFont="1" applyBorder="1" applyAlignment="1"/>
    <xf numFmtId="0" fontId="2" fillId="0" borderId="0" xfId="0" applyFont="1" applyBorder="1"/>
    <xf numFmtId="0" fontId="0" fillId="0" borderId="0" xfId="0" applyFont="1" applyFill="1" applyBorder="1" applyAlignment="1">
      <alignment horizontal="center"/>
    </xf>
    <xf numFmtId="0" fontId="2" fillId="0" borderId="6" xfId="0" applyFont="1" applyBorder="1" applyAlignment="1" applyProtection="1">
      <alignment horizontal="left"/>
    </xf>
    <xf numFmtId="0" fontId="2" fillId="0" borderId="6" xfId="0" applyFont="1" applyFill="1" applyBorder="1" applyAlignment="1">
      <alignment horizontal="center"/>
    </xf>
    <xf numFmtId="37" fontId="2" fillId="0" borderId="6" xfId="0" applyNumberFormat="1" applyFont="1" applyBorder="1" applyAlignment="1"/>
    <xf numFmtId="0" fontId="0" fillId="0" borderId="0" xfId="0" applyFont="1" applyFill="1" applyBorder="1"/>
    <xf numFmtId="9" fontId="2" fillId="0" borderId="6" xfId="0" applyNumberFormat="1" applyFont="1" applyFill="1" applyBorder="1" applyAlignment="1">
      <alignment horizontal="center"/>
    </xf>
    <xf numFmtId="170" fontId="2" fillId="0" borderId="19" xfId="0" applyNumberFormat="1" applyFont="1" applyFill="1" applyBorder="1" applyAlignment="1" applyProtection="1"/>
    <xf numFmtId="9" fontId="2" fillId="0" borderId="6" xfId="0" applyNumberFormat="1" applyFont="1" applyBorder="1" applyAlignment="1" applyProtection="1">
      <alignment horizontal="center"/>
    </xf>
    <xf numFmtId="171" fontId="2" fillId="0" borderId="0" xfId="0" applyNumberFormat="1" applyFont="1" applyBorder="1" applyAlignment="1" applyProtection="1">
      <alignment horizontal="center"/>
    </xf>
    <xf numFmtId="0" fontId="2" fillId="0" borderId="0" xfId="0" applyFont="1" applyBorder="1" applyAlignment="1">
      <alignment horizontal="center"/>
    </xf>
    <xf numFmtId="0" fontId="2" fillId="0" borderId="0" xfId="0" applyFont="1" applyBorder="1" applyAlignment="1" applyProtection="1">
      <alignment horizontal="center"/>
    </xf>
    <xf numFmtId="9" fontId="2" fillId="0" borderId="0" xfId="0" applyNumberFormat="1" applyFont="1" applyBorder="1" applyAlignment="1" applyProtection="1">
      <alignment horizontal="center"/>
    </xf>
    <xf numFmtId="0" fontId="0" fillId="0" borderId="16" xfId="0" applyFont="1" applyFill="1" applyBorder="1"/>
    <xf numFmtId="37" fontId="2" fillId="0" borderId="19" xfId="0" applyNumberFormat="1" applyFont="1" applyBorder="1" applyAlignment="1"/>
    <xf numFmtId="0" fontId="2" fillId="0" borderId="15" xfId="0" applyFont="1" applyBorder="1" applyAlignment="1" applyProtection="1">
      <alignment horizontal="left"/>
    </xf>
    <xf numFmtId="0" fontId="2" fillId="0" borderId="15" xfId="0" applyFont="1" applyBorder="1"/>
    <xf numFmtId="0" fontId="2" fillId="0" borderId="15" xfId="0" applyFont="1" applyBorder="1" applyAlignment="1">
      <alignment horizontal="center"/>
    </xf>
    <xf numFmtId="0" fontId="0" fillId="0" borderId="15" xfId="0" applyFont="1" applyBorder="1"/>
    <xf numFmtId="37" fontId="2" fillId="0" borderId="14" xfId="0" applyNumberFormat="1" applyFont="1" applyFill="1" applyBorder="1" applyAlignment="1" applyProtection="1"/>
    <xf numFmtId="0" fontId="2" fillId="0" borderId="0" xfId="0" applyFont="1" applyBorder="1" applyProtection="1"/>
    <xf numFmtId="0" fontId="2" fillId="0" borderId="0" xfId="0" applyFont="1" applyBorder="1" applyAlignment="1" applyProtection="1">
      <alignment horizontal="left"/>
    </xf>
    <xf numFmtId="0" fontId="2" fillId="0" borderId="21" xfId="0" applyFont="1" applyFill="1" applyBorder="1" applyAlignment="1" applyProtection="1">
      <alignment horizontal="left"/>
    </xf>
    <xf numFmtId="0" fontId="0" fillId="0" borderId="11" xfId="0" applyFont="1" applyFill="1" applyBorder="1" applyAlignment="1">
      <alignment horizontal="center"/>
    </xf>
    <xf numFmtId="0" fontId="2" fillId="0" borderId="21" xfId="0" applyFont="1" applyFill="1" applyBorder="1"/>
    <xf numFmtId="3" fontId="0" fillId="0" borderId="11" xfId="0" applyNumberFormat="1" applyFont="1" applyFill="1" applyBorder="1" applyAlignment="1">
      <alignment horizontal="left"/>
    </xf>
    <xf numFmtId="0" fontId="0" fillId="0" borderId="0" xfId="0" applyFont="1" applyBorder="1"/>
    <xf numFmtId="0" fontId="0" fillId="0" borderId="0" xfId="0" applyFont="1" applyFill="1" applyAlignment="1">
      <alignment horizontal="center"/>
    </xf>
    <xf numFmtId="0" fontId="3" fillId="2" borderId="22" xfId="0" applyFont="1" applyFill="1" applyBorder="1"/>
    <xf numFmtId="3" fontId="1" fillId="2" borderId="23" xfId="0" applyNumberFormat="1" applyFont="1" applyFill="1" applyBorder="1" applyAlignment="1">
      <alignment horizontal="left"/>
    </xf>
    <xf numFmtId="0" fontId="2" fillId="0" borderId="22" xfId="0" applyFont="1" applyFill="1" applyBorder="1" applyAlignment="1" applyProtection="1">
      <alignment horizontal="left"/>
    </xf>
    <xf numFmtId="0" fontId="0" fillId="0" borderId="9" xfId="0" applyFont="1" applyFill="1" applyBorder="1"/>
    <xf numFmtId="0" fontId="0" fillId="0" borderId="9" xfId="0" applyFont="1" applyFill="1" applyBorder="1" applyAlignment="1">
      <alignment horizontal="center"/>
    </xf>
    <xf numFmtId="3" fontId="0" fillId="0" borderId="23" xfId="0" applyNumberFormat="1" applyFont="1" applyFill="1" applyBorder="1" applyAlignment="1">
      <alignment horizontal="left"/>
    </xf>
    <xf numFmtId="9" fontId="0" fillId="0" borderId="0" xfId="0" applyNumberFormat="1" applyFont="1" applyFill="1"/>
    <xf numFmtId="9" fontId="0" fillId="0" borderId="0" xfId="0" applyNumberFormat="1" applyFont="1"/>
    <xf numFmtId="164" fontId="0" fillId="0" borderId="0" xfId="0" applyNumberFormat="1" applyFont="1"/>
    <xf numFmtId="167" fontId="2" fillId="0" borderId="6" xfId="0" applyNumberFormat="1" applyFont="1" applyFill="1" applyBorder="1" applyAlignment="1">
      <alignment vertical="center"/>
    </xf>
    <xf numFmtId="0" fontId="2" fillId="2" borderId="12" xfId="0" applyFont="1" applyFill="1" applyBorder="1" applyAlignment="1">
      <alignment horizontal="center"/>
    </xf>
    <xf numFmtId="0" fontId="0" fillId="3" borderId="0" xfId="0" applyFont="1" applyFill="1" applyAlignment="1">
      <alignment vertical="center"/>
    </xf>
    <xf numFmtId="0" fontId="0" fillId="3" borderId="6" xfId="0" applyFont="1" applyFill="1" applyBorder="1" applyAlignment="1">
      <alignment vertical="center"/>
    </xf>
    <xf numFmtId="3" fontId="2" fillId="0" borderId="6" xfId="0" applyNumberFormat="1" applyFont="1" applyFill="1" applyBorder="1" applyAlignment="1">
      <alignment vertical="center"/>
    </xf>
    <xf numFmtId="165" fontId="2" fillId="3" borderId="5" xfId="0" applyNumberFormat="1" applyFont="1" applyFill="1" applyBorder="1" applyAlignment="1" applyProtection="1">
      <alignment vertical="center"/>
    </xf>
    <xf numFmtId="165" fontId="2" fillId="3" borderId="6" xfId="0" applyNumberFormat="1" applyFont="1" applyFill="1" applyBorder="1" applyAlignment="1" applyProtection="1">
      <alignment vertical="center"/>
    </xf>
    <xf numFmtId="166" fontId="2" fillId="3" borderId="6" xfId="0" applyNumberFormat="1" applyFont="1" applyFill="1" applyBorder="1" applyAlignment="1" applyProtection="1">
      <alignment vertical="center"/>
    </xf>
    <xf numFmtId="0" fontId="2" fillId="3" borderId="6" xfId="0" applyFont="1" applyFill="1" applyBorder="1"/>
    <xf numFmtId="37" fontId="2" fillId="3" borderId="5" xfId="0" applyNumberFormat="1" applyFont="1" applyFill="1" applyBorder="1" applyAlignment="1" applyProtection="1"/>
    <xf numFmtId="0" fontId="7" fillId="0" borderId="6" xfId="0" applyFont="1" applyBorder="1" applyAlignment="1" applyProtection="1">
      <alignment horizontal="left"/>
    </xf>
    <xf numFmtId="0" fontId="7" fillId="0" borderId="6" xfId="0" applyFont="1" applyFill="1" applyBorder="1"/>
    <xf numFmtId="0" fontId="7" fillId="0" borderId="6" xfId="0" applyFont="1" applyFill="1" applyBorder="1" applyAlignment="1">
      <alignment horizontal="center"/>
    </xf>
    <xf numFmtId="37" fontId="7" fillId="0" borderId="6" xfId="0" applyNumberFormat="1" applyFont="1" applyFill="1" applyBorder="1" applyAlignment="1" applyProtection="1"/>
    <xf numFmtId="37" fontId="7" fillId="0" borderId="6" xfId="0" applyNumberFormat="1" applyFont="1" applyBorder="1" applyAlignment="1"/>
    <xf numFmtId="9" fontId="7" fillId="0" borderId="6" xfId="0" applyNumberFormat="1" applyFont="1" applyFill="1" applyBorder="1" applyAlignment="1">
      <alignment horizontal="center"/>
    </xf>
    <xf numFmtId="170" fontId="7" fillId="3" borderId="19" xfId="0" applyNumberFormat="1" applyFont="1" applyFill="1" applyBorder="1" applyAlignment="1" applyProtection="1"/>
    <xf numFmtId="9" fontId="7" fillId="0" borderId="6" xfId="0" applyNumberFormat="1" applyFont="1" applyBorder="1" applyAlignment="1" applyProtection="1">
      <alignment horizontal="center"/>
    </xf>
    <xf numFmtId="0" fontId="7" fillId="0" borderId="16" xfId="0" applyFont="1" applyFill="1" applyBorder="1"/>
    <xf numFmtId="37" fontId="7" fillId="0" borderId="19" xfId="0" applyNumberFormat="1" applyFont="1" applyBorder="1" applyAlignment="1"/>
    <xf numFmtId="37" fontId="7" fillId="0" borderId="0" xfId="0" applyNumberFormat="1" applyFont="1" applyBorder="1" applyAlignment="1" applyProtection="1"/>
    <xf numFmtId="37" fontId="7" fillId="0" borderId="0" xfId="0" applyNumberFormat="1" applyFont="1" applyBorder="1" applyAlignment="1"/>
    <xf numFmtId="0" fontId="7" fillId="0" borderId="0" xfId="0" applyFont="1" applyBorder="1"/>
    <xf numFmtId="0" fontId="7" fillId="0" borderId="0" xfId="0" applyFont="1" applyFill="1" applyBorder="1"/>
    <xf numFmtId="0" fontId="7" fillId="0" borderId="0" xfId="0" applyFont="1" applyFill="1"/>
    <xf numFmtId="0" fontId="7" fillId="0" borderId="0" xfId="0" applyFont="1"/>
    <xf numFmtId="171" fontId="7" fillId="0" borderId="0" xfId="0" applyNumberFormat="1" applyFont="1" applyBorder="1" applyAlignment="1" applyProtection="1">
      <alignment horizontal="center"/>
    </xf>
    <xf numFmtId="0" fontId="7" fillId="0" borderId="0" xfId="0" applyFont="1" applyBorder="1" applyAlignment="1">
      <alignment horizontal="center"/>
    </xf>
    <xf numFmtId="0" fontId="7" fillId="0" borderId="0" xfId="0" applyFont="1" applyBorder="1" applyAlignment="1" applyProtection="1">
      <alignment horizontal="center"/>
    </xf>
    <xf numFmtId="9" fontId="7" fillId="0" borderId="0" xfId="0" applyNumberFormat="1" applyFont="1" applyBorder="1" applyAlignment="1" applyProtection="1">
      <alignment horizontal="center"/>
    </xf>
    <xf numFmtId="0" fontId="7" fillId="0" borderId="15" xfId="0" applyFont="1" applyBorder="1" applyAlignment="1" applyProtection="1">
      <alignment horizontal="left"/>
    </xf>
    <xf numFmtId="0" fontId="7" fillId="0" borderId="15" xfId="0" applyFont="1" applyBorder="1"/>
    <xf numFmtId="0" fontId="7" fillId="0" borderId="15" xfId="0" applyFont="1" applyBorder="1" applyAlignment="1">
      <alignment horizontal="center"/>
    </xf>
    <xf numFmtId="37" fontId="7" fillId="0" borderId="14" xfId="0" applyNumberFormat="1" applyFont="1" applyFill="1" applyBorder="1" applyAlignment="1" applyProtection="1"/>
    <xf numFmtId="0" fontId="7" fillId="0" borderId="0" xfId="0" applyFont="1" applyBorder="1" applyProtection="1"/>
    <xf numFmtId="0" fontId="7" fillId="0" borderId="0" xfId="0" applyFont="1" applyBorder="1" applyAlignment="1" applyProtection="1">
      <alignment horizontal="left"/>
    </xf>
    <xf numFmtId="170" fontId="7" fillId="0" borderId="19" xfId="0" applyNumberFormat="1" applyFont="1" applyFill="1" applyBorder="1" applyAlignment="1" applyProtection="1"/>
    <xf numFmtId="9" fontId="1" fillId="0" borderId="6" xfId="0" applyNumberFormat="1" applyFont="1" applyFill="1" applyBorder="1"/>
    <xf numFmtId="0" fontId="3" fillId="0" borderId="6" xfId="0" applyFont="1" applyFill="1" applyBorder="1"/>
    <xf numFmtId="37" fontId="2" fillId="0" borderId="20" xfId="0" applyNumberFormat="1" applyFont="1" applyFill="1" applyBorder="1" applyAlignment="1" applyProtection="1"/>
    <xf numFmtId="0" fontId="2" fillId="0" borderId="11" xfId="0" applyFont="1" applyFill="1" applyBorder="1" applyAlignment="1" applyProtection="1">
      <alignment vertical="center"/>
    </xf>
    <xf numFmtId="0" fontId="2" fillId="0" borderId="19" xfId="0" applyFont="1" applyFill="1" applyBorder="1" applyAlignment="1" applyProtection="1">
      <alignment vertical="center"/>
    </xf>
    <xf numFmtId="0" fontId="0" fillId="0" borderId="0" xfId="0" applyAlignment="1">
      <alignment horizontal="center"/>
    </xf>
    <xf numFmtId="9" fontId="8" fillId="0" borderId="24" xfId="0" applyNumberFormat="1" applyFont="1" applyBorder="1" applyAlignment="1">
      <alignment horizontal="center"/>
    </xf>
    <xf numFmtId="0" fontId="8" fillId="0" borderId="0" xfId="0" applyFont="1" applyBorder="1"/>
    <xf numFmtId="164" fontId="8" fillId="0" borderId="0" xfId="0" applyNumberFormat="1" applyFont="1" applyBorder="1" applyAlignment="1">
      <alignment horizontal="center"/>
    </xf>
    <xf numFmtId="164" fontId="8" fillId="0" borderId="0" xfId="0" applyNumberFormat="1" applyFont="1" applyFill="1" applyBorder="1" applyAlignment="1">
      <alignment horizontal="center"/>
    </xf>
    <xf numFmtId="0" fontId="8" fillId="0" borderId="7" xfId="0" applyFont="1" applyBorder="1"/>
    <xf numFmtId="164" fontId="8" fillId="0" borderId="7" xfId="0" applyNumberFormat="1" applyFont="1" applyBorder="1" applyAlignment="1">
      <alignment horizontal="center"/>
    </xf>
    <xf numFmtId="164" fontId="8" fillId="0" borderId="7" xfId="0" applyNumberFormat="1" applyFont="1" applyFill="1" applyBorder="1" applyAlignment="1">
      <alignment horizontal="center"/>
    </xf>
    <xf numFmtId="0" fontId="8" fillId="0" borderId="26" xfId="0" applyFont="1" applyBorder="1" applyAlignment="1">
      <alignment horizontal="center"/>
    </xf>
    <xf numFmtId="0" fontId="8" fillId="0" borderId="24" xfId="0" applyFont="1" applyBorder="1" applyAlignment="1">
      <alignment horizontal="center"/>
    </xf>
    <xf numFmtId="164" fontId="8" fillId="3" borderId="0" xfId="0" applyNumberFormat="1" applyFont="1" applyFill="1" applyBorder="1" applyAlignment="1">
      <alignment horizontal="center"/>
    </xf>
    <xf numFmtId="164" fontId="8" fillId="3" borderId="7" xfId="0" applyNumberFormat="1" applyFont="1" applyFill="1" applyBorder="1" applyAlignment="1">
      <alignment horizontal="center"/>
    </xf>
    <xf numFmtId="0" fontId="0" fillId="2" borderId="0" xfId="0" applyFill="1"/>
    <xf numFmtId="0" fontId="0" fillId="0" borderId="0" xfId="0" applyFont="1" applyFill="1" applyBorder="1" applyAlignment="1">
      <alignment vertical="center"/>
    </xf>
    <xf numFmtId="0" fontId="2" fillId="2" borderId="24" xfId="0" applyFont="1" applyFill="1" applyBorder="1"/>
    <xf numFmtId="0" fontId="2" fillId="2" borderId="24" xfId="0" applyFont="1" applyFill="1" applyBorder="1" applyAlignment="1">
      <alignment horizontal="center"/>
    </xf>
    <xf numFmtId="0" fontId="0" fillId="2" borderId="2" xfId="0" applyFill="1" applyBorder="1"/>
    <xf numFmtId="0" fontId="2" fillId="0" borderId="0" xfId="0" applyFont="1" applyFill="1" applyBorder="1" applyAlignment="1">
      <alignment horizontal="left" vertical="center"/>
    </xf>
    <xf numFmtId="0" fontId="0" fillId="0" borderId="0" xfId="0" applyFont="1" applyFill="1" applyBorder="1" applyAlignment="1">
      <alignment horizontal="right" vertical="center"/>
    </xf>
    <xf numFmtId="165" fontId="2" fillId="0" borderId="0" xfId="0" applyNumberFormat="1" applyFont="1" applyFill="1" applyBorder="1" applyAlignment="1" applyProtection="1">
      <alignment horizontal="right" vertical="center"/>
    </xf>
    <xf numFmtId="166" fontId="2" fillId="0" borderId="0" xfId="0" applyNumberFormat="1" applyFont="1" applyFill="1" applyBorder="1" applyAlignment="1" applyProtection="1">
      <alignment horizontal="right" vertical="center"/>
    </xf>
    <xf numFmtId="9" fontId="2" fillId="0" borderId="16" xfId="0" applyNumberFormat="1" applyFont="1" applyFill="1" applyBorder="1" applyAlignment="1">
      <alignment horizontal="center" vertical="center"/>
    </xf>
    <xf numFmtId="9" fontId="0" fillId="0" borderId="0" xfId="0" applyNumberFormat="1"/>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9" fillId="0" borderId="24" xfId="0" applyFont="1" applyFill="1" applyBorder="1" applyAlignment="1">
      <alignment horizontal="left" vertical="center"/>
    </xf>
    <xf numFmtId="0" fontId="9" fillId="0" borderId="7" xfId="0" applyFont="1" applyFill="1" applyBorder="1" applyAlignment="1">
      <alignment horizontal="left" vertical="center"/>
    </xf>
    <xf numFmtId="9" fontId="8" fillId="0" borderId="0" xfId="0" applyNumberFormat="1" applyFont="1" applyBorder="1" applyAlignment="1">
      <alignment horizontal="center"/>
    </xf>
    <xf numFmtId="164" fontId="8" fillId="0" borderId="2" xfId="0" applyNumberFormat="1" applyFont="1" applyFill="1" applyBorder="1" applyAlignment="1">
      <alignment horizontal="center"/>
    </xf>
    <xf numFmtId="164" fontId="8" fillId="0" borderId="24" xfId="0" applyNumberFormat="1" applyFont="1" applyFill="1" applyBorder="1" applyAlignment="1">
      <alignment horizontal="center"/>
    </xf>
    <xf numFmtId="0" fontId="8" fillId="0" borderId="0" xfId="0" applyFont="1" applyBorder="1" applyAlignment="1">
      <alignment horizontal="center"/>
    </xf>
    <xf numFmtId="0" fontId="8" fillId="0" borderId="26" xfId="0" applyFont="1" applyBorder="1" applyAlignment="1">
      <alignment horizontal="left"/>
    </xf>
    <xf numFmtId="0" fontId="8" fillId="0" borderId="0" xfId="0" applyFont="1"/>
    <xf numFmtId="164" fontId="1" fillId="0" borderId="5" xfId="0" applyNumberFormat="1" applyFont="1" applyFill="1" applyBorder="1" applyAlignment="1">
      <alignment horizontal="left" vertical="center"/>
    </xf>
    <xf numFmtId="164" fontId="1" fillId="0" borderId="6" xfId="0" applyNumberFormat="1" applyFont="1" applyFill="1" applyBorder="1" applyAlignment="1">
      <alignment horizontal="left" vertical="center"/>
    </xf>
    <xf numFmtId="0" fontId="2" fillId="0" borderId="8" xfId="0" applyFont="1" applyFill="1" applyBorder="1" applyAlignment="1" applyProtection="1">
      <alignment horizontal="center"/>
    </xf>
    <xf numFmtId="0" fontId="2" fillId="0" borderId="9" xfId="0" applyFont="1" applyFill="1" applyBorder="1" applyAlignment="1" applyProtection="1">
      <alignment horizontal="center"/>
    </xf>
    <xf numFmtId="0" fontId="2" fillId="0" borderId="25" xfId="0" applyFont="1" applyFill="1" applyBorder="1" applyAlignment="1" applyProtection="1">
      <alignment horizont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10" xfId="0" applyFont="1" applyFill="1" applyBorder="1" applyAlignment="1" applyProtection="1">
      <alignment horizontal="center"/>
    </xf>
    <xf numFmtId="0" fontId="3" fillId="0" borderId="22" xfId="0" applyFont="1" applyFill="1" applyBorder="1" applyAlignment="1" applyProtection="1">
      <alignment horizontal="left"/>
    </xf>
    <xf numFmtId="0" fontId="3" fillId="0" borderId="9" xfId="0" applyFont="1" applyFill="1" applyBorder="1" applyAlignment="1" applyProtection="1">
      <alignment horizontal="left"/>
    </xf>
    <xf numFmtId="0" fontId="3" fillId="0" borderId="10" xfId="0" applyFont="1" applyFill="1" applyBorder="1" applyAlignment="1" applyProtection="1">
      <alignment horizontal="left"/>
    </xf>
    <xf numFmtId="0" fontId="8" fillId="0" borderId="26" xfId="0" applyFont="1" applyBorder="1" applyAlignment="1">
      <alignment horizontal="center"/>
    </xf>
    <xf numFmtId="0" fontId="8" fillId="0" borderId="24" xfId="0" applyFont="1" applyBorder="1" applyAlignment="1">
      <alignment horizontal="center"/>
    </xf>
    <xf numFmtId="0" fontId="0" fillId="2" borderId="2" xfId="0"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'Figure S2'!$A$3</c:f>
              <c:strCache>
                <c:ptCount val="1"/>
                <c:pt idx="0">
                  <c:v>Full stand (based on 136 palms per hectare)</c:v>
                </c:pt>
              </c:strCache>
            </c:strRef>
          </c:tx>
          <c:spPr>
            <a:ln>
              <a:solidFill>
                <a:srgbClr val="FFC000"/>
              </a:solidFill>
            </a:ln>
          </c:spPr>
          <c:marker>
            <c:spPr>
              <a:solidFill>
                <a:srgbClr val="FFC000"/>
              </a:solidFill>
            </c:spPr>
          </c:marker>
          <c:val>
            <c:numRef>
              <c:f>'Figure S2'!$B$3:$Z$3</c:f>
              <c:numCache>
                <c:formatCode>0_);\(0\)</c:formatCode>
                <c:ptCount val="25"/>
                <c:pt idx="0" formatCode="General">
                  <c:v>0</c:v>
                </c:pt>
                <c:pt idx="1">
                  <c:v>0</c:v>
                </c:pt>
                <c:pt idx="2">
                  <c:v>6</c:v>
                </c:pt>
                <c:pt idx="3" formatCode="0.0">
                  <c:v>16</c:v>
                </c:pt>
                <c:pt idx="4" formatCode="0.0">
                  <c:v>21</c:v>
                </c:pt>
                <c:pt idx="5" formatCode="0.0">
                  <c:v>24.5</c:v>
                </c:pt>
                <c:pt idx="6" formatCode="0.0">
                  <c:v>27</c:v>
                </c:pt>
                <c:pt idx="7" formatCode="0.0">
                  <c:v>28</c:v>
                </c:pt>
                <c:pt idx="8" formatCode="0.0">
                  <c:v>30</c:v>
                </c:pt>
                <c:pt idx="9" formatCode="0.0">
                  <c:v>30</c:v>
                </c:pt>
                <c:pt idx="10" formatCode="0.0">
                  <c:v>30</c:v>
                </c:pt>
                <c:pt idx="11" formatCode="0.0">
                  <c:v>30</c:v>
                </c:pt>
                <c:pt idx="12" formatCode="0.0">
                  <c:v>29.5</c:v>
                </c:pt>
                <c:pt idx="13" formatCode="0.0">
                  <c:v>28.5</c:v>
                </c:pt>
                <c:pt idx="14" formatCode="0.0">
                  <c:v>27.5</c:v>
                </c:pt>
                <c:pt idx="15" formatCode="0.0">
                  <c:v>26.5</c:v>
                </c:pt>
                <c:pt idx="16" formatCode="0.0">
                  <c:v>26</c:v>
                </c:pt>
                <c:pt idx="17" formatCode="0.0">
                  <c:v>24.5</c:v>
                </c:pt>
                <c:pt idx="18" formatCode="0.0">
                  <c:v>23.5</c:v>
                </c:pt>
                <c:pt idx="19" formatCode="0.0">
                  <c:v>22.5</c:v>
                </c:pt>
                <c:pt idx="20" formatCode="0.0">
                  <c:v>21.5</c:v>
                </c:pt>
                <c:pt idx="21" formatCode="0.0">
                  <c:v>20.5</c:v>
                </c:pt>
                <c:pt idx="22" formatCode="0.0">
                  <c:v>19.5</c:v>
                </c:pt>
                <c:pt idx="23" formatCode="0.0">
                  <c:v>18.5</c:v>
                </c:pt>
                <c:pt idx="24" formatCode="0.0">
                  <c:v>17</c:v>
                </c:pt>
              </c:numCache>
            </c:numRef>
          </c:val>
        </c:ser>
        <c:ser>
          <c:idx val="1"/>
          <c:order val="1"/>
          <c:tx>
            <c:strRef>
              <c:f>'Figure S2'!$A$4</c:f>
              <c:strCache>
                <c:ptCount val="1"/>
                <c:pt idx="0">
                  <c:v>Full stand (based on 103 palms per hectare)</c:v>
                </c:pt>
              </c:strCache>
            </c:strRef>
          </c:tx>
          <c:spPr>
            <a:ln>
              <a:solidFill>
                <a:srgbClr val="FFC000"/>
              </a:solidFill>
            </a:ln>
          </c:spPr>
          <c:marker>
            <c:spPr>
              <a:solidFill>
                <a:srgbClr val="FFC000"/>
              </a:solidFill>
            </c:spPr>
          </c:marker>
          <c:val>
            <c:numRef>
              <c:f>'Figure S2'!$B$4:$Z$4</c:f>
              <c:numCache>
                <c:formatCode>General</c:formatCode>
                <c:ptCount val="25"/>
                <c:pt idx="0">
                  <c:v>0</c:v>
                </c:pt>
                <c:pt idx="1">
                  <c:v>0</c:v>
                </c:pt>
                <c:pt idx="2">
                  <c:v>4.5599999999999996</c:v>
                </c:pt>
                <c:pt idx="3">
                  <c:v>12.16</c:v>
                </c:pt>
                <c:pt idx="4">
                  <c:v>15.959999999999999</c:v>
                </c:pt>
                <c:pt idx="5">
                  <c:v>18.62</c:v>
                </c:pt>
                <c:pt idx="6">
                  <c:v>20.520000000000003</c:v>
                </c:pt>
                <c:pt idx="7">
                  <c:v>21.28</c:v>
                </c:pt>
                <c:pt idx="8">
                  <c:v>22.8</c:v>
                </c:pt>
                <c:pt idx="9">
                  <c:v>22.8</c:v>
                </c:pt>
                <c:pt idx="10">
                  <c:v>22.8</c:v>
                </c:pt>
                <c:pt idx="11">
                  <c:v>22.8</c:v>
                </c:pt>
                <c:pt idx="12">
                  <c:v>22.419999999999998</c:v>
                </c:pt>
                <c:pt idx="13">
                  <c:v>21.659999999999997</c:v>
                </c:pt>
                <c:pt idx="14">
                  <c:v>20.900000000000002</c:v>
                </c:pt>
                <c:pt idx="15">
                  <c:v>20.14</c:v>
                </c:pt>
                <c:pt idx="16">
                  <c:v>19.760000000000002</c:v>
                </c:pt>
                <c:pt idx="17">
                  <c:v>18.62</c:v>
                </c:pt>
                <c:pt idx="18">
                  <c:v>17.86</c:v>
                </c:pt>
                <c:pt idx="19">
                  <c:v>17.100000000000001</c:v>
                </c:pt>
                <c:pt idx="20">
                  <c:v>16.34</c:v>
                </c:pt>
                <c:pt idx="21">
                  <c:v>15.579999999999998</c:v>
                </c:pt>
                <c:pt idx="22">
                  <c:v>14.82</c:v>
                </c:pt>
                <c:pt idx="23">
                  <c:v>14.06</c:v>
                </c:pt>
                <c:pt idx="24">
                  <c:v>12.920000000000002</c:v>
                </c:pt>
              </c:numCache>
            </c:numRef>
          </c:val>
        </c:ser>
        <c:ser>
          <c:idx val="2"/>
          <c:order val="2"/>
          <c:tx>
            <c:strRef>
              <c:f>'Figure S2'!$A$5</c:f>
              <c:strCache>
                <c:ptCount val="1"/>
                <c:pt idx="0">
                  <c:v>Underproductive at 75% (based on 102 palms per hectare)</c:v>
                </c:pt>
              </c:strCache>
            </c:strRef>
          </c:tx>
          <c:spPr>
            <a:ln>
              <a:solidFill>
                <a:schemeClr val="accent6">
                  <a:lumMod val="75000"/>
                </a:schemeClr>
              </a:solidFill>
            </a:ln>
          </c:spPr>
          <c:marker>
            <c:spPr>
              <a:solidFill>
                <a:schemeClr val="accent6">
                  <a:lumMod val="75000"/>
                </a:schemeClr>
              </a:solidFill>
            </c:spPr>
          </c:marker>
          <c:val>
            <c:numRef>
              <c:f>'Figure S2'!$B$5:$Z$5</c:f>
              <c:numCache>
                <c:formatCode>General</c:formatCode>
                <c:ptCount val="25"/>
                <c:pt idx="0">
                  <c:v>0</c:v>
                </c:pt>
                <c:pt idx="1">
                  <c:v>0</c:v>
                </c:pt>
                <c:pt idx="2">
                  <c:v>4.5</c:v>
                </c:pt>
                <c:pt idx="3">
                  <c:v>12</c:v>
                </c:pt>
                <c:pt idx="4">
                  <c:v>15.75</c:v>
                </c:pt>
                <c:pt idx="5">
                  <c:v>18.375</c:v>
                </c:pt>
                <c:pt idx="6">
                  <c:v>20.25</c:v>
                </c:pt>
                <c:pt idx="7">
                  <c:v>21</c:v>
                </c:pt>
                <c:pt idx="8">
                  <c:v>22.5</c:v>
                </c:pt>
                <c:pt idx="9">
                  <c:v>22.5</c:v>
                </c:pt>
                <c:pt idx="10">
                  <c:v>22.5</c:v>
                </c:pt>
                <c:pt idx="11">
                  <c:v>22.5</c:v>
                </c:pt>
                <c:pt idx="12">
                  <c:v>22.125</c:v>
                </c:pt>
                <c:pt idx="13">
                  <c:v>21.375</c:v>
                </c:pt>
                <c:pt idx="14">
                  <c:v>20.625</c:v>
                </c:pt>
                <c:pt idx="15">
                  <c:v>19.875</c:v>
                </c:pt>
                <c:pt idx="16">
                  <c:v>19.5</c:v>
                </c:pt>
                <c:pt idx="17">
                  <c:v>18.375</c:v>
                </c:pt>
                <c:pt idx="18">
                  <c:v>17.625</c:v>
                </c:pt>
                <c:pt idx="19">
                  <c:v>16.875</c:v>
                </c:pt>
                <c:pt idx="20">
                  <c:v>16.125</c:v>
                </c:pt>
                <c:pt idx="21">
                  <c:v>15.375</c:v>
                </c:pt>
                <c:pt idx="22">
                  <c:v>14.625</c:v>
                </c:pt>
                <c:pt idx="23">
                  <c:v>13.875</c:v>
                </c:pt>
                <c:pt idx="24">
                  <c:v>12.25</c:v>
                </c:pt>
              </c:numCache>
            </c:numRef>
          </c:val>
        </c:ser>
        <c:ser>
          <c:idx val="3"/>
          <c:order val="3"/>
          <c:tx>
            <c:strRef>
              <c:f>'Figure S2'!$A$6</c:f>
              <c:strCache>
                <c:ptCount val="1"/>
                <c:pt idx="0">
                  <c:v>Underproductive at 75% (based on 69 palms per hectare)</c:v>
                </c:pt>
              </c:strCache>
            </c:strRef>
          </c:tx>
          <c:spPr>
            <a:ln>
              <a:solidFill>
                <a:schemeClr val="accent6">
                  <a:lumMod val="75000"/>
                </a:schemeClr>
              </a:solidFill>
            </a:ln>
          </c:spPr>
          <c:marker>
            <c:spPr>
              <a:solidFill>
                <a:schemeClr val="accent6">
                  <a:lumMod val="75000"/>
                </a:schemeClr>
              </a:solidFill>
            </c:spPr>
          </c:marker>
          <c:val>
            <c:numRef>
              <c:f>'Figure S2'!$B$6:$Z$6</c:f>
              <c:numCache>
                <c:formatCode>General</c:formatCode>
                <c:ptCount val="25"/>
                <c:pt idx="0">
                  <c:v>0</c:v>
                </c:pt>
                <c:pt idx="1">
                  <c:v>0</c:v>
                </c:pt>
                <c:pt idx="2">
                  <c:v>3.06</c:v>
                </c:pt>
                <c:pt idx="3">
                  <c:v>8.16</c:v>
                </c:pt>
                <c:pt idx="4">
                  <c:v>10.709999999999999</c:v>
                </c:pt>
                <c:pt idx="5">
                  <c:v>12.494999999999999</c:v>
                </c:pt>
                <c:pt idx="6">
                  <c:v>13.770000000000001</c:v>
                </c:pt>
                <c:pt idx="7">
                  <c:v>14.280000000000001</c:v>
                </c:pt>
                <c:pt idx="8">
                  <c:v>15.299999999999999</c:v>
                </c:pt>
                <c:pt idx="9">
                  <c:v>15.299999999999999</c:v>
                </c:pt>
                <c:pt idx="10">
                  <c:v>15.299999999999999</c:v>
                </c:pt>
                <c:pt idx="11">
                  <c:v>15.299999999999999</c:v>
                </c:pt>
                <c:pt idx="12">
                  <c:v>15.045</c:v>
                </c:pt>
                <c:pt idx="13">
                  <c:v>14.534999999999998</c:v>
                </c:pt>
                <c:pt idx="14">
                  <c:v>14.025</c:v>
                </c:pt>
                <c:pt idx="15">
                  <c:v>13.515000000000001</c:v>
                </c:pt>
                <c:pt idx="16">
                  <c:v>13.26</c:v>
                </c:pt>
                <c:pt idx="17">
                  <c:v>12.494999999999999</c:v>
                </c:pt>
                <c:pt idx="18">
                  <c:v>11.984999999999999</c:v>
                </c:pt>
                <c:pt idx="19">
                  <c:v>11.475</c:v>
                </c:pt>
                <c:pt idx="20">
                  <c:v>10.965</c:v>
                </c:pt>
                <c:pt idx="21">
                  <c:v>10.455</c:v>
                </c:pt>
                <c:pt idx="22">
                  <c:v>9.9450000000000003</c:v>
                </c:pt>
                <c:pt idx="23">
                  <c:v>9.4350000000000005</c:v>
                </c:pt>
                <c:pt idx="24">
                  <c:v>8.67</c:v>
                </c:pt>
              </c:numCache>
            </c:numRef>
          </c:val>
        </c:ser>
        <c:ser>
          <c:idx val="4"/>
          <c:order val="4"/>
          <c:tx>
            <c:strRef>
              <c:f>'Figure S2'!$A$7</c:f>
              <c:strCache>
                <c:ptCount val="1"/>
                <c:pt idx="0">
                  <c:v>Underproductive  at 50% (based on 68 palms per hectare)</c:v>
                </c:pt>
              </c:strCache>
            </c:strRef>
          </c:tx>
          <c:spPr>
            <a:ln>
              <a:solidFill>
                <a:srgbClr val="FF0000"/>
              </a:solidFill>
            </a:ln>
          </c:spPr>
          <c:marker>
            <c:spPr>
              <a:solidFill>
                <a:srgbClr val="FF0000"/>
              </a:solidFill>
            </c:spPr>
          </c:marker>
          <c:val>
            <c:numRef>
              <c:f>'Figure S2'!$B$7:$Z$7</c:f>
              <c:numCache>
                <c:formatCode>General</c:formatCode>
                <c:ptCount val="25"/>
                <c:pt idx="0">
                  <c:v>0</c:v>
                </c:pt>
                <c:pt idx="1">
                  <c:v>0</c:v>
                </c:pt>
                <c:pt idx="2">
                  <c:v>3</c:v>
                </c:pt>
                <c:pt idx="3">
                  <c:v>8</c:v>
                </c:pt>
                <c:pt idx="4">
                  <c:v>10.5</c:v>
                </c:pt>
                <c:pt idx="5">
                  <c:v>12.25</c:v>
                </c:pt>
                <c:pt idx="6">
                  <c:v>13.5</c:v>
                </c:pt>
                <c:pt idx="7">
                  <c:v>14</c:v>
                </c:pt>
                <c:pt idx="8">
                  <c:v>15</c:v>
                </c:pt>
                <c:pt idx="9">
                  <c:v>15</c:v>
                </c:pt>
                <c:pt idx="10">
                  <c:v>15</c:v>
                </c:pt>
                <c:pt idx="11">
                  <c:v>15</c:v>
                </c:pt>
                <c:pt idx="12">
                  <c:v>14.75</c:v>
                </c:pt>
                <c:pt idx="13">
                  <c:v>14.25</c:v>
                </c:pt>
                <c:pt idx="14">
                  <c:v>13.75</c:v>
                </c:pt>
                <c:pt idx="15">
                  <c:v>13.25</c:v>
                </c:pt>
                <c:pt idx="16">
                  <c:v>13</c:v>
                </c:pt>
                <c:pt idx="17">
                  <c:v>12.25</c:v>
                </c:pt>
                <c:pt idx="18">
                  <c:v>11.75</c:v>
                </c:pt>
                <c:pt idx="19">
                  <c:v>11.25</c:v>
                </c:pt>
                <c:pt idx="20">
                  <c:v>10.75</c:v>
                </c:pt>
                <c:pt idx="21">
                  <c:v>10.25</c:v>
                </c:pt>
                <c:pt idx="22">
                  <c:v>9.75</c:v>
                </c:pt>
                <c:pt idx="23">
                  <c:v>9.25</c:v>
                </c:pt>
                <c:pt idx="24">
                  <c:v>8.5</c:v>
                </c:pt>
              </c:numCache>
            </c:numRef>
          </c:val>
        </c:ser>
        <c:ser>
          <c:idx val="5"/>
          <c:order val="5"/>
          <c:tx>
            <c:strRef>
              <c:f>'Figure S2'!$A$8</c:f>
              <c:strCache>
                <c:ptCount val="1"/>
                <c:pt idx="0">
                  <c:v>Underproductive  at 50% (based on 35 palms per hectare)</c:v>
                </c:pt>
              </c:strCache>
            </c:strRef>
          </c:tx>
          <c:spPr>
            <a:ln>
              <a:solidFill>
                <a:srgbClr val="FF0000"/>
              </a:solidFill>
            </a:ln>
          </c:spPr>
          <c:marker>
            <c:spPr>
              <a:solidFill>
                <a:srgbClr val="FF0000"/>
              </a:solidFill>
              <a:ln>
                <a:solidFill>
                  <a:srgbClr val="FF0000"/>
                </a:solidFill>
              </a:ln>
            </c:spPr>
          </c:marker>
          <c:val>
            <c:numRef>
              <c:f>'Figure S2'!$B$8:$Z$8</c:f>
              <c:numCache>
                <c:formatCode>General</c:formatCode>
                <c:ptCount val="25"/>
                <c:pt idx="0">
                  <c:v>0</c:v>
                </c:pt>
                <c:pt idx="1">
                  <c:v>0</c:v>
                </c:pt>
                <c:pt idx="2">
                  <c:v>1.56</c:v>
                </c:pt>
                <c:pt idx="3">
                  <c:v>4.16</c:v>
                </c:pt>
                <c:pt idx="4">
                  <c:v>5.46</c:v>
                </c:pt>
                <c:pt idx="5">
                  <c:v>6.37</c:v>
                </c:pt>
                <c:pt idx="6">
                  <c:v>7.0200000000000005</c:v>
                </c:pt>
                <c:pt idx="7">
                  <c:v>7.2800000000000011</c:v>
                </c:pt>
                <c:pt idx="8">
                  <c:v>7.8</c:v>
                </c:pt>
                <c:pt idx="9">
                  <c:v>7.8</c:v>
                </c:pt>
                <c:pt idx="10">
                  <c:v>7.8</c:v>
                </c:pt>
                <c:pt idx="11">
                  <c:v>7.8</c:v>
                </c:pt>
                <c:pt idx="12">
                  <c:v>7.67</c:v>
                </c:pt>
                <c:pt idx="13">
                  <c:v>7.4099999999999993</c:v>
                </c:pt>
                <c:pt idx="14">
                  <c:v>7.15</c:v>
                </c:pt>
                <c:pt idx="15">
                  <c:v>6.8900000000000006</c:v>
                </c:pt>
                <c:pt idx="16">
                  <c:v>6.76</c:v>
                </c:pt>
                <c:pt idx="17">
                  <c:v>6.37</c:v>
                </c:pt>
                <c:pt idx="18">
                  <c:v>6.1099999999999994</c:v>
                </c:pt>
                <c:pt idx="19">
                  <c:v>5.8500000000000005</c:v>
                </c:pt>
                <c:pt idx="20">
                  <c:v>5.59</c:v>
                </c:pt>
                <c:pt idx="21">
                  <c:v>5.33</c:v>
                </c:pt>
                <c:pt idx="22">
                  <c:v>5.07</c:v>
                </c:pt>
                <c:pt idx="23">
                  <c:v>4.8099999999999996</c:v>
                </c:pt>
                <c:pt idx="24">
                  <c:v>4.42</c:v>
                </c:pt>
              </c:numCache>
            </c:numRef>
          </c:val>
        </c:ser>
        <c:ser>
          <c:idx val="6"/>
          <c:order val="6"/>
          <c:tx>
            <c:strRef>
              <c:f>'Figure S2'!$A$9</c:f>
              <c:strCache>
                <c:ptCount val="1"/>
                <c:pt idx="0">
                  <c:v>Underproductive  at 25% (based on 34 palms per hectare)</c:v>
                </c:pt>
              </c:strCache>
            </c:strRef>
          </c:tx>
          <c:spPr>
            <a:ln>
              <a:solidFill>
                <a:srgbClr val="C00000"/>
              </a:solidFill>
            </a:ln>
          </c:spPr>
          <c:marker>
            <c:spPr>
              <a:solidFill>
                <a:srgbClr val="C00000"/>
              </a:solidFill>
              <a:ln>
                <a:solidFill>
                  <a:srgbClr val="C00000"/>
                </a:solidFill>
              </a:ln>
            </c:spPr>
          </c:marker>
          <c:val>
            <c:numRef>
              <c:f>'Figure S2'!$B$9:$Z$9</c:f>
              <c:numCache>
                <c:formatCode>0_);\(0\)</c:formatCode>
                <c:ptCount val="25"/>
                <c:pt idx="0" formatCode="General">
                  <c:v>0</c:v>
                </c:pt>
                <c:pt idx="1">
                  <c:v>0</c:v>
                </c:pt>
                <c:pt idx="2">
                  <c:v>1.5</c:v>
                </c:pt>
                <c:pt idx="3" formatCode="0.0">
                  <c:v>4</c:v>
                </c:pt>
                <c:pt idx="4" formatCode="0.0">
                  <c:v>5.25</c:v>
                </c:pt>
                <c:pt idx="5" formatCode="0.0">
                  <c:v>6.125</c:v>
                </c:pt>
                <c:pt idx="6" formatCode="0.0">
                  <c:v>6.75</c:v>
                </c:pt>
                <c:pt idx="7" formatCode="0.0">
                  <c:v>7</c:v>
                </c:pt>
                <c:pt idx="8" formatCode="0.0">
                  <c:v>7.5</c:v>
                </c:pt>
                <c:pt idx="9" formatCode="0.0">
                  <c:v>7.5</c:v>
                </c:pt>
                <c:pt idx="10" formatCode="0.0">
                  <c:v>7.5</c:v>
                </c:pt>
                <c:pt idx="11" formatCode="0.0">
                  <c:v>7.5</c:v>
                </c:pt>
                <c:pt idx="12" formatCode="0.0">
                  <c:v>7.375</c:v>
                </c:pt>
                <c:pt idx="13" formatCode="0.0">
                  <c:v>7.125</c:v>
                </c:pt>
                <c:pt idx="14" formatCode="0.0">
                  <c:v>6.875</c:v>
                </c:pt>
                <c:pt idx="15" formatCode="0.0">
                  <c:v>6.625</c:v>
                </c:pt>
                <c:pt idx="16" formatCode="0.0">
                  <c:v>6.5</c:v>
                </c:pt>
                <c:pt idx="17" formatCode="0.0">
                  <c:v>6.125</c:v>
                </c:pt>
                <c:pt idx="18" formatCode="0.0">
                  <c:v>5.875</c:v>
                </c:pt>
                <c:pt idx="19" formatCode="0.0">
                  <c:v>5.625</c:v>
                </c:pt>
                <c:pt idx="20" formatCode="0.0">
                  <c:v>5.375</c:v>
                </c:pt>
                <c:pt idx="21" formatCode="0.0">
                  <c:v>5.125</c:v>
                </c:pt>
                <c:pt idx="22" formatCode="0.0">
                  <c:v>4.875</c:v>
                </c:pt>
                <c:pt idx="23" formatCode="0.0">
                  <c:v>4.625</c:v>
                </c:pt>
                <c:pt idx="24" formatCode="0.0">
                  <c:v>4.25</c:v>
                </c:pt>
              </c:numCache>
            </c:numRef>
          </c:val>
        </c:ser>
        <c:ser>
          <c:idx val="7"/>
          <c:order val="7"/>
          <c:tx>
            <c:strRef>
              <c:f>'Figure S2'!$A$10</c:f>
              <c:strCache>
                <c:ptCount val="1"/>
                <c:pt idx="0">
                  <c:v>Underproductive  at 25% (based on 0 palms per hectare)</c:v>
                </c:pt>
              </c:strCache>
            </c:strRef>
          </c:tx>
          <c:spPr>
            <a:ln>
              <a:solidFill>
                <a:srgbClr val="C00000"/>
              </a:solidFill>
            </a:ln>
          </c:spPr>
          <c:marker>
            <c:spPr>
              <a:solidFill>
                <a:srgbClr val="C00000"/>
              </a:solidFill>
              <a:ln>
                <a:solidFill>
                  <a:srgbClr val="C00000"/>
                </a:solidFill>
              </a:ln>
            </c:spPr>
          </c:marker>
          <c:val>
            <c:numRef>
              <c:f>'Figure S2'!$B$10:$Z$10</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ropLines>
          <c:spPr>
            <a:ln>
              <a:solidFill>
                <a:sysClr val="window" lastClr="FFFFFF">
                  <a:alpha val="0"/>
                </a:sysClr>
              </a:solidFill>
            </a:ln>
          </c:spPr>
        </c:dropLines>
        <c:marker val="1"/>
        <c:axId val="67616768"/>
        <c:axId val="66061440"/>
      </c:lineChart>
      <c:catAx>
        <c:axId val="67616768"/>
        <c:scaling>
          <c:orientation val="minMax"/>
        </c:scaling>
        <c:axPos val="b"/>
        <c:title>
          <c:tx>
            <c:rich>
              <a:bodyPr/>
              <a:lstStyle/>
              <a:p>
                <a:pPr>
                  <a:defRPr/>
                </a:pPr>
                <a:r>
                  <a:rPr lang="en-US"/>
                  <a:t>Year(s)</a:t>
                </a:r>
                <a:r>
                  <a:rPr lang="en-US" baseline="0"/>
                  <a:t> from planting</a:t>
                </a:r>
              </a:p>
            </c:rich>
          </c:tx>
        </c:title>
        <c:majorTickMark val="none"/>
        <c:tickLblPos val="nextTo"/>
        <c:crossAx val="66061440"/>
        <c:crosses val="autoZero"/>
        <c:auto val="1"/>
        <c:lblAlgn val="ctr"/>
        <c:lblOffset val="100"/>
      </c:catAx>
      <c:valAx>
        <c:axId val="66061440"/>
        <c:scaling>
          <c:orientation val="minMax"/>
        </c:scaling>
        <c:axPos val="l"/>
        <c:majorGridlines/>
        <c:title>
          <c:tx>
            <c:rich>
              <a:bodyPr/>
              <a:lstStyle/>
              <a:p>
                <a:pPr>
                  <a:defRPr/>
                </a:pPr>
                <a:r>
                  <a:rPr lang="en-US"/>
                  <a:t>t FFB/ha</a:t>
                </a:r>
              </a:p>
            </c:rich>
          </c:tx>
        </c:title>
        <c:numFmt formatCode="General" sourceLinked="1"/>
        <c:tickLblPos val="nextTo"/>
        <c:crossAx val="67616768"/>
        <c:crosses val="autoZero"/>
        <c:crossBetween val="between"/>
      </c:valAx>
    </c:plotArea>
    <c:legend>
      <c:legendPos val="r"/>
    </c:legend>
    <c:plotVisOnly val="1"/>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571498</xdr:colOff>
      <xdr:row>11</xdr:row>
      <xdr:rowOff>11905</xdr:rowOff>
    </xdr:from>
    <xdr:to>
      <xdr:col>12</xdr:col>
      <xdr:colOff>309563</xdr:colOff>
      <xdr:row>34</xdr:row>
      <xdr:rowOff>154780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BB88"/>
  <sheetViews>
    <sheetView tabSelected="1" zoomScale="60" zoomScaleNormal="60" workbookViewId="0">
      <selection activeCell="R45" sqref="R45"/>
    </sheetView>
  </sheetViews>
  <sheetFormatPr defaultColWidth="9.42578125" defaultRowHeight="15"/>
  <cols>
    <col min="1" max="1" width="56.7109375" customWidth="1"/>
    <col min="2" max="2" width="13.28515625" customWidth="1"/>
    <col min="3" max="3" width="8" bestFit="1" customWidth="1"/>
    <col min="4" max="4" width="13.28515625" customWidth="1"/>
    <col min="5" max="5" width="11.7109375" bestFit="1" customWidth="1"/>
    <col min="6" max="28" width="8" bestFit="1" customWidth="1"/>
  </cols>
  <sheetData>
    <row r="1" spans="1:54" s="2" customFormat="1">
      <c r="A1" s="208" t="s">
        <v>43</v>
      </c>
      <c r="B1" s="209"/>
      <c r="C1" s="209"/>
      <c r="D1" s="1"/>
      <c r="AE1" s="3"/>
      <c r="AF1" s="3"/>
      <c r="AG1" s="3"/>
      <c r="AH1" s="3"/>
      <c r="AI1" s="3"/>
      <c r="AJ1" s="3"/>
      <c r="AK1" s="3"/>
      <c r="AL1" s="3"/>
      <c r="AM1" s="3"/>
      <c r="AN1" s="3"/>
      <c r="AO1" s="3"/>
      <c r="AP1" s="3"/>
      <c r="AQ1" s="3"/>
      <c r="AR1" s="3"/>
      <c r="AS1" s="3"/>
      <c r="AT1" s="3"/>
      <c r="AU1" s="3"/>
      <c r="AV1" s="3"/>
      <c r="AW1" s="3"/>
      <c r="AX1" s="3"/>
      <c r="AY1" s="3"/>
      <c r="AZ1" s="3"/>
      <c r="BA1" s="3"/>
      <c r="BB1" s="3"/>
    </row>
    <row r="2" spans="1:54" s="2" customFormat="1">
      <c r="A2" s="4" t="s">
        <v>0</v>
      </c>
      <c r="B2" s="4"/>
      <c r="C2" s="4"/>
      <c r="D2" s="5"/>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4" s="2" customFormat="1">
      <c r="A3" s="203" t="s">
        <v>50</v>
      </c>
      <c r="B3" s="204"/>
      <c r="C3" s="204"/>
      <c r="D3" s="165">
        <v>0.11</v>
      </c>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spans="1:54" s="2" customFormat="1">
      <c r="A4" s="203" t="s">
        <v>44</v>
      </c>
      <c r="B4" s="204"/>
      <c r="C4" s="204"/>
      <c r="D4" s="6">
        <v>3.2</v>
      </c>
      <c r="AB4" s="3"/>
      <c r="AC4" s="3"/>
      <c r="AD4" s="3"/>
      <c r="AE4" s="3"/>
      <c r="AF4" s="3"/>
      <c r="AG4" s="3"/>
      <c r="AH4" s="3"/>
      <c r="AI4" s="3"/>
      <c r="AJ4" s="3"/>
      <c r="AK4" s="3"/>
      <c r="AL4" s="3"/>
      <c r="AM4" s="3"/>
      <c r="AN4" s="3"/>
      <c r="AO4" s="3"/>
      <c r="AP4" s="3"/>
      <c r="AQ4" s="3"/>
      <c r="AR4" s="3"/>
      <c r="AS4" s="3"/>
      <c r="AT4" s="3"/>
      <c r="AU4" s="3"/>
      <c r="AV4" s="3"/>
      <c r="AW4" s="3"/>
      <c r="AX4" s="3"/>
      <c r="AY4" s="3"/>
      <c r="AZ4" s="3"/>
      <c r="BA4" s="3"/>
      <c r="BB4" s="3"/>
    </row>
    <row r="5" spans="1:54" s="2" customFormat="1">
      <c r="A5" s="203" t="s">
        <v>1</v>
      </c>
      <c r="B5" s="204"/>
      <c r="C5" s="204"/>
      <c r="D5" s="166">
        <v>25</v>
      </c>
      <c r="E5" s="3"/>
      <c r="AB5" s="3"/>
      <c r="AC5" s="3"/>
      <c r="AD5" s="3"/>
      <c r="AE5" s="3"/>
      <c r="AF5" s="3"/>
      <c r="AG5" s="3"/>
      <c r="AH5" s="3"/>
      <c r="AI5" s="3"/>
      <c r="AJ5" s="3"/>
      <c r="AK5" s="3"/>
      <c r="AL5" s="3"/>
      <c r="AM5" s="3"/>
      <c r="AN5" s="3"/>
      <c r="AO5" s="3"/>
      <c r="AP5" s="3"/>
      <c r="AQ5" s="3"/>
      <c r="AR5" s="3"/>
      <c r="AS5" s="3"/>
      <c r="AT5" s="3"/>
      <c r="AU5" s="3"/>
      <c r="AV5" s="3"/>
      <c r="AW5" s="3"/>
      <c r="AX5" s="3"/>
      <c r="AY5" s="3"/>
      <c r="AZ5" s="3"/>
      <c r="BA5" s="3"/>
      <c r="BB5" s="3"/>
    </row>
    <row r="6" spans="1:54" s="7" customFormat="1" ht="15.75" thickBot="1">
      <c r="C6" s="8"/>
      <c r="AB6" s="9"/>
      <c r="AC6" s="9"/>
      <c r="AD6" s="9"/>
      <c r="AE6" s="9"/>
      <c r="AF6" s="9"/>
      <c r="AG6" s="9"/>
      <c r="AH6" s="9"/>
      <c r="AI6" s="9"/>
      <c r="AJ6" s="9"/>
      <c r="AK6" s="9"/>
      <c r="AL6" s="9"/>
      <c r="AM6" s="9"/>
      <c r="AN6" s="9"/>
      <c r="AO6" s="9"/>
      <c r="AP6" s="9"/>
      <c r="AQ6" s="9"/>
      <c r="AR6" s="9"/>
      <c r="AS6" s="9"/>
      <c r="AT6" s="9"/>
      <c r="AU6" s="9"/>
      <c r="AV6" s="9"/>
      <c r="AW6" s="9"/>
      <c r="AX6" s="9"/>
      <c r="AY6" s="9"/>
      <c r="AZ6" s="9"/>
      <c r="BA6" s="9"/>
      <c r="BB6" s="9"/>
    </row>
    <row r="7" spans="1:54" s="9" customFormat="1" ht="15.75" thickBot="1">
      <c r="A7" s="214" t="s">
        <v>85</v>
      </c>
      <c r="B7" s="215"/>
      <c r="C7" s="216"/>
      <c r="D7" s="210" t="s">
        <v>2</v>
      </c>
      <c r="E7" s="211"/>
      <c r="F7" s="212"/>
      <c r="G7" s="205" t="s">
        <v>3</v>
      </c>
      <c r="H7" s="206"/>
      <c r="I7" s="206"/>
      <c r="J7" s="213"/>
      <c r="K7" s="205" t="s">
        <v>4</v>
      </c>
      <c r="L7" s="206"/>
      <c r="M7" s="206"/>
      <c r="N7" s="206"/>
      <c r="O7" s="206"/>
      <c r="P7" s="206"/>
      <c r="Q7" s="206"/>
      <c r="R7" s="206"/>
      <c r="S7" s="206"/>
      <c r="T7" s="206"/>
      <c r="U7" s="206"/>
      <c r="V7" s="206"/>
      <c r="W7" s="213"/>
      <c r="X7" s="205" t="s">
        <v>5</v>
      </c>
      <c r="Y7" s="206"/>
      <c r="Z7" s="206"/>
      <c r="AA7" s="206"/>
      <c r="AB7" s="207"/>
    </row>
    <row r="8" spans="1:54" s="9" customFormat="1" ht="15.75" thickBot="1">
      <c r="A8" s="10" t="s">
        <v>6</v>
      </c>
      <c r="B8" s="11"/>
      <c r="C8" s="12">
        <v>0</v>
      </c>
      <c r="D8" s="12">
        <v>0</v>
      </c>
      <c r="E8" s="12">
        <v>1</v>
      </c>
      <c r="F8" s="12">
        <v>2</v>
      </c>
      <c r="G8" s="12">
        <v>3</v>
      </c>
      <c r="H8" s="12">
        <v>4</v>
      </c>
      <c r="I8" s="12">
        <v>5</v>
      </c>
      <c r="J8" s="12">
        <v>6</v>
      </c>
      <c r="K8" s="12">
        <v>7</v>
      </c>
      <c r="L8" s="12">
        <v>8</v>
      </c>
      <c r="M8" s="12">
        <v>9</v>
      </c>
      <c r="N8" s="12">
        <v>10</v>
      </c>
      <c r="O8" s="12">
        <v>11</v>
      </c>
      <c r="P8" s="12">
        <v>12</v>
      </c>
      <c r="Q8" s="12">
        <v>13</v>
      </c>
      <c r="R8" s="12">
        <v>14</v>
      </c>
      <c r="S8" s="12">
        <v>15</v>
      </c>
      <c r="T8" s="12">
        <v>16</v>
      </c>
      <c r="U8" s="12">
        <v>17</v>
      </c>
      <c r="V8" s="12">
        <v>18</v>
      </c>
      <c r="W8" s="12">
        <v>19</v>
      </c>
      <c r="X8" s="12">
        <v>20</v>
      </c>
      <c r="Y8" s="12">
        <v>21</v>
      </c>
      <c r="Z8" s="12">
        <v>22</v>
      </c>
      <c r="AA8" s="12">
        <v>23</v>
      </c>
      <c r="AB8" s="12">
        <v>24</v>
      </c>
    </row>
    <row r="9" spans="1:54" s="9" customFormat="1" ht="15.75" thickBot="1">
      <c r="A9" s="13" t="s">
        <v>7</v>
      </c>
      <c r="B9" s="14">
        <f>SUM(F10:I10)/SUM(F11:I11)</f>
        <v>0</v>
      </c>
      <c r="C9" s="15">
        <v>2010</v>
      </c>
      <c r="D9" s="16">
        <v>2011</v>
      </c>
      <c r="E9" s="16">
        <f>D9+1</f>
        <v>2012</v>
      </c>
      <c r="F9" s="16">
        <f t="shared" ref="F9:AB9" si="0">E9+1</f>
        <v>2013</v>
      </c>
      <c r="G9" s="16">
        <f t="shared" si="0"/>
        <v>2014</v>
      </c>
      <c r="H9" s="16">
        <f t="shared" si="0"/>
        <v>2015</v>
      </c>
      <c r="I9" s="16">
        <f t="shared" si="0"/>
        <v>2016</v>
      </c>
      <c r="J9" s="16">
        <f t="shared" si="0"/>
        <v>2017</v>
      </c>
      <c r="K9" s="16">
        <f t="shared" si="0"/>
        <v>2018</v>
      </c>
      <c r="L9" s="16">
        <f t="shared" si="0"/>
        <v>2019</v>
      </c>
      <c r="M9" s="16">
        <f t="shared" si="0"/>
        <v>2020</v>
      </c>
      <c r="N9" s="16">
        <f t="shared" si="0"/>
        <v>2021</v>
      </c>
      <c r="O9" s="16">
        <f t="shared" si="0"/>
        <v>2022</v>
      </c>
      <c r="P9" s="16">
        <f t="shared" si="0"/>
        <v>2023</v>
      </c>
      <c r="Q9" s="16">
        <f t="shared" si="0"/>
        <v>2024</v>
      </c>
      <c r="R9" s="16">
        <f t="shared" si="0"/>
        <v>2025</v>
      </c>
      <c r="S9" s="16">
        <f t="shared" si="0"/>
        <v>2026</v>
      </c>
      <c r="T9" s="16">
        <f t="shared" si="0"/>
        <v>2027</v>
      </c>
      <c r="U9" s="16">
        <f t="shared" si="0"/>
        <v>2028</v>
      </c>
      <c r="V9" s="16">
        <f t="shared" si="0"/>
        <v>2029</v>
      </c>
      <c r="W9" s="16">
        <f t="shared" si="0"/>
        <v>2030</v>
      </c>
      <c r="X9" s="16">
        <f t="shared" si="0"/>
        <v>2031</v>
      </c>
      <c r="Y9" s="16">
        <f t="shared" si="0"/>
        <v>2032</v>
      </c>
      <c r="Z9" s="16">
        <f t="shared" si="0"/>
        <v>2033</v>
      </c>
      <c r="AA9" s="16">
        <f t="shared" si="0"/>
        <v>2034</v>
      </c>
      <c r="AB9" s="16">
        <f t="shared" si="0"/>
        <v>2035</v>
      </c>
    </row>
    <row r="10" spans="1:54" s="9" customFormat="1" ht="15.75" thickBot="1">
      <c r="A10" s="17" t="s">
        <v>8</v>
      </c>
      <c r="B10" s="18"/>
      <c r="C10" s="19"/>
      <c r="D10" s="20"/>
      <c r="E10" s="20"/>
      <c r="F10" s="21"/>
      <c r="G10" s="21"/>
      <c r="H10" s="21"/>
      <c r="I10" s="21"/>
      <c r="J10" s="21"/>
      <c r="K10" s="21"/>
      <c r="L10" s="21"/>
      <c r="M10" s="21"/>
      <c r="N10" s="21"/>
      <c r="O10" s="21"/>
      <c r="P10" s="21"/>
      <c r="Q10" s="21"/>
      <c r="R10" s="19"/>
      <c r="S10" s="19"/>
      <c r="T10" s="19"/>
      <c r="U10" s="19"/>
      <c r="V10" s="19"/>
      <c r="W10" s="19"/>
      <c r="X10" s="19"/>
      <c r="Y10" s="19"/>
      <c r="Z10" s="19"/>
      <c r="AA10" s="19"/>
      <c r="AB10" s="19"/>
    </row>
    <row r="11" spans="1:54" s="29" customFormat="1">
      <c r="A11" s="22" t="s">
        <v>9</v>
      </c>
      <c r="B11" s="24" t="s">
        <v>48</v>
      </c>
      <c r="C11" s="191">
        <v>1</v>
      </c>
      <c r="D11" s="25">
        <v>0</v>
      </c>
      <c r="E11" s="26">
        <v>0</v>
      </c>
      <c r="F11" s="27">
        <v>6</v>
      </c>
      <c r="G11" s="28">
        <v>16</v>
      </c>
      <c r="H11" s="28">
        <v>21</v>
      </c>
      <c r="I11" s="28">
        <v>24.5</v>
      </c>
      <c r="J11" s="28">
        <v>27</v>
      </c>
      <c r="K11" s="28">
        <v>28</v>
      </c>
      <c r="L11" s="28">
        <v>30</v>
      </c>
      <c r="M11" s="28">
        <v>30</v>
      </c>
      <c r="N11" s="28">
        <v>30</v>
      </c>
      <c r="O11" s="28">
        <v>30</v>
      </c>
      <c r="P11" s="28">
        <v>29.5</v>
      </c>
      <c r="Q11" s="28">
        <v>28.5</v>
      </c>
      <c r="R11" s="28">
        <v>27.5</v>
      </c>
      <c r="S11" s="28">
        <v>26.5</v>
      </c>
      <c r="T11" s="28">
        <v>26</v>
      </c>
      <c r="U11" s="28">
        <v>24.5</v>
      </c>
      <c r="V11" s="28">
        <v>23.5</v>
      </c>
      <c r="W11" s="28">
        <v>22.5</v>
      </c>
      <c r="X11" s="28">
        <v>21.5</v>
      </c>
      <c r="Y11" s="28">
        <v>20.5</v>
      </c>
      <c r="Z11" s="28">
        <v>19.5</v>
      </c>
      <c r="AA11" s="28">
        <v>18.5</v>
      </c>
      <c r="AB11" s="28">
        <v>17</v>
      </c>
    </row>
    <row r="12" spans="1:54" s="29" customFormat="1">
      <c r="A12" s="30" t="s">
        <v>10</v>
      </c>
      <c r="B12" s="31"/>
      <c r="C12" s="31">
        <v>535</v>
      </c>
      <c r="D12" s="32">
        <v>0</v>
      </c>
      <c r="E12" s="32">
        <v>0</v>
      </c>
      <c r="F12" s="33">
        <v>535</v>
      </c>
      <c r="G12" s="33">
        <v>535</v>
      </c>
      <c r="H12" s="33">
        <v>535</v>
      </c>
      <c r="I12" s="33">
        <v>535</v>
      </c>
      <c r="J12" s="33">
        <v>535</v>
      </c>
      <c r="K12" s="33">
        <v>535</v>
      </c>
      <c r="L12" s="33">
        <v>535</v>
      </c>
      <c r="M12" s="33">
        <v>535</v>
      </c>
      <c r="N12" s="33">
        <v>535</v>
      </c>
      <c r="O12" s="33">
        <v>535</v>
      </c>
      <c r="P12" s="33">
        <v>535</v>
      </c>
      <c r="Q12" s="33">
        <v>535</v>
      </c>
      <c r="R12" s="33">
        <v>535</v>
      </c>
      <c r="S12" s="33">
        <v>535</v>
      </c>
      <c r="T12" s="33">
        <v>535</v>
      </c>
      <c r="U12" s="33">
        <v>535</v>
      </c>
      <c r="V12" s="33">
        <v>535</v>
      </c>
      <c r="W12" s="33">
        <v>535</v>
      </c>
      <c r="X12" s="33">
        <v>535</v>
      </c>
      <c r="Y12" s="33">
        <v>535</v>
      </c>
      <c r="Z12" s="33">
        <v>535</v>
      </c>
      <c r="AA12" s="33">
        <v>535</v>
      </c>
      <c r="AB12" s="33">
        <v>535</v>
      </c>
    </row>
    <row r="13" spans="1:54" s="29" customFormat="1" ht="15.75" thickBot="1">
      <c r="A13" s="34" t="s">
        <v>11</v>
      </c>
      <c r="B13" s="35"/>
      <c r="C13" s="36"/>
      <c r="D13" s="37">
        <f>D12*D11</f>
        <v>0</v>
      </c>
      <c r="E13" s="37">
        <f t="shared" ref="E13:AB13" si="1">E12*E11</f>
        <v>0</v>
      </c>
      <c r="F13" s="37">
        <f t="shared" si="1"/>
        <v>3210</v>
      </c>
      <c r="G13" s="37">
        <f t="shared" si="1"/>
        <v>8560</v>
      </c>
      <c r="H13" s="37">
        <f t="shared" si="1"/>
        <v>11235</v>
      </c>
      <c r="I13" s="37">
        <f t="shared" si="1"/>
        <v>13107.5</v>
      </c>
      <c r="J13" s="37">
        <f t="shared" si="1"/>
        <v>14445</v>
      </c>
      <c r="K13" s="37">
        <f t="shared" si="1"/>
        <v>14980</v>
      </c>
      <c r="L13" s="37">
        <f t="shared" si="1"/>
        <v>16050</v>
      </c>
      <c r="M13" s="37">
        <f t="shared" si="1"/>
        <v>16050</v>
      </c>
      <c r="N13" s="37">
        <f t="shared" si="1"/>
        <v>16050</v>
      </c>
      <c r="O13" s="37">
        <f t="shared" si="1"/>
        <v>16050</v>
      </c>
      <c r="P13" s="37">
        <f t="shared" si="1"/>
        <v>15782.5</v>
      </c>
      <c r="Q13" s="37">
        <f t="shared" si="1"/>
        <v>15247.5</v>
      </c>
      <c r="R13" s="37">
        <f t="shared" si="1"/>
        <v>14712.5</v>
      </c>
      <c r="S13" s="37">
        <f t="shared" si="1"/>
        <v>14177.5</v>
      </c>
      <c r="T13" s="37">
        <f t="shared" si="1"/>
        <v>13910</v>
      </c>
      <c r="U13" s="37">
        <f t="shared" si="1"/>
        <v>13107.5</v>
      </c>
      <c r="V13" s="37">
        <f t="shared" si="1"/>
        <v>12572.5</v>
      </c>
      <c r="W13" s="37">
        <f t="shared" si="1"/>
        <v>12037.5</v>
      </c>
      <c r="X13" s="37">
        <f t="shared" si="1"/>
        <v>11502.5</v>
      </c>
      <c r="Y13" s="37">
        <f t="shared" si="1"/>
        <v>10967.5</v>
      </c>
      <c r="Z13" s="37">
        <f t="shared" si="1"/>
        <v>10432.5</v>
      </c>
      <c r="AA13" s="37">
        <f t="shared" si="1"/>
        <v>9897.5</v>
      </c>
      <c r="AB13" s="37">
        <f t="shared" si="1"/>
        <v>9095</v>
      </c>
    </row>
    <row r="14" spans="1:54" s="9" customFormat="1" ht="15.75" thickBot="1">
      <c r="A14" s="17" t="s">
        <v>12</v>
      </c>
      <c r="B14" s="18"/>
      <c r="C14" s="19"/>
      <c r="D14" s="20"/>
      <c r="E14" s="38"/>
      <c r="F14" s="39"/>
      <c r="G14" s="19"/>
      <c r="H14" s="19"/>
      <c r="I14" s="19"/>
      <c r="J14" s="19"/>
      <c r="K14" s="19"/>
      <c r="L14" s="19"/>
      <c r="M14" s="19"/>
      <c r="N14" s="19"/>
      <c r="O14" s="19"/>
      <c r="P14" s="19"/>
      <c r="Q14" s="19"/>
      <c r="R14" s="19"/>
      <c r="S14" s="19"/>
      <c r="T14" s="19"/>
      <c r="U14" s="19"/>
      <c r="V14" s="19"/>
      <c r="W14" s="19"/>
      <c r="X14" s="19"/>
      <c r="Y14" s="19"/>
      <c r="Z14" s="19"/>
      <c r="AA14" s="19"/>
      <c r="AB14" s="19"/>
    </row>
    <row r="15" spans="1:54" s="29" customFormat="1" ht="15.75" thickBot="1">
      <c r="A15" s="30" t="s">
        <v>13</v>
      </c>
      <c r="B15" s="40"/>
      <c r="C15" s="41"/>
      <c r="D15" s="128"/>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row>
    <row r="16" spans="1:54" s="29" customFormat="1" ht="15.75" thickBot="1">
      <c r="A16" s="43" t="s">
        <v>14</v>
      </c>
      <c r="B16" s="44"/>
      <c r="C16" s="45"/>
      <c r="D16" s="46">
        <f>650</f>
        <v>650</v>
      </c>
      <c r="E16" s="46">
        <f>650</f>
        <v>650</v>
      </c>
      <c r="F16" s="46">
        <f>650</f>
        <v>650</v>
      </c>
      <c r="G16" s="46">
        <f>650</f>
        <v>650</v>
      </c>
      <c r="H16" s="46">
        <f>650</f>
        <v>650</v>
      </c>
      <c r="I16" s="46">
        <f>650</f>
        <v>650</v>
      </c>
      <c r="J16" s="46">
        <f>650</f>
        <v>650</v>
      </c>
      <c r="K16" s="46">
        <f>650</f>
        <v>650</v>
      </c>
      <c r="L16" s="46">
        <f>650</f>
        <v>650</v>
      </c>
      <c r="M16" s="46">
        <f>650</f>
        <v>650</v>
      </c>
      <c r="N16" s="46">
        <f>650</f>
        <v>650</v>
      </c>
      <c r="O16" s="46">
        <f>650</f>
        <v>650</v>
      </c>
      <c r="P16" s="46">
        <f>650</f>
        <v>650</v>
      </c>
      <c r="Q16" s="46">
        <f>650</f>
        <v>650</v>
      </c>
      <c r="R16" s="46">
        <f>650</f>
        <v>650</v>
      </c>
      <c r="S16" s="46">
        <f>650</f>
        <v>650</v>
      </c>
      <c r="T16" s="46">
        <f>650</f>
        <v>650</v>
      </c>
      <c r="U16" s="46">
        <f>650</f>
        <v>650</v>
      </c>
      <c r="V16" s="46">
        <f>650</f>
        <v>650</v>
      </c>
      <c r="W16" s="46">
        <f>650</f>
        <v>650</v>
      </c>
      <c r="X16" s="46">
        <f>650</f>
        <v>650</v>
      </c>
      <c r="Y16" s="46">
        <f>650</f>
        <v>650</v>
      </c>
      <c r="Z16" s="46">
        <f>650</f>
        <v>650</v>
      </c>
      <c r="AA16" s="46">
        <f>650</f>
        <v>650</v>
      </c>
      <c r="AB16" s="168">
        <f>650</f>
        <v>650</v>
      </c>
    </row>
    <row r="17" spans="1:54" s="29" customFormat="1">
      <c r="A17" s="22" t="s">
        <v>15</v>
      </c>
      <c r="B17" s="47"/>
      <c r="C17" s="48"/>
      <c r="D17" s="49"/>
      <c r="E17" s="50"/>
      <c r="F17" s="49"/>
      <c r="G17" s="49"/>
      <c r="H17" s="49"/>
      <c r="I17" s="49"/>
      <c r="J17" s="49"/>
      <c r="K17" s="49"/>
      <c r="L17" s="49"/>
      <c r="M17" s="49"/>
      <c r="N17" s="49"/>
      <c r="O17" s="49"/>
      <c r="P17" s="49"/>
      <c r="Q17" s="49"/>
      <c r="R17" s="49"/>
      <c r="S17" s="49"/>
      <c r="T17" s="49"/>
      <c r="U17" s="49"/>
      <c r="V17" s="49"/>
      <c r="W17" s="49"/>
      <c r="X17" s="49"/>
      <c r="Y17" s="49"/>
      <c r="Z17" s="49"/>
      <c r="AA17" s="49"/>
      <c r="AB17" s="49"/>
    </row>
    <row r="18" spans="1:54" s="9" customFormat="1">
      <c r="A18" s="51" t="s">
        <v>16</v>
      </c>
      <c r="B18" s="52"/>
      <c r="C18" s="53"/>
      <c r="D18" s="54">
        <v>450</v>
      </c>
      <c r="E18" s="55">
        <v>250</v>
      </c>
      <c r="F18" s="56">
        <v>200</v>
      </c>
      <c r="G18" s="57">
        <v>200</v>
      </c>
      <c r="H18" s="57">
        <v>180</v>
      </c>
      <c r="I18" s="57">
        <v>150</v>
      </c>
      <c r="J18" s="57">
        <v>150</v>
      </c>
      <c r="K18" s="57">
        <v>150</v>
      </c>
      <c r="L18" s="57">
        <v>150</v>
      </c>
      <c r="M18" s="57">
        <v>150</v>
      </c>
      <c r="N18" s="57">
        <v>150</v>
      </c>
      <c r="O18" s="57">
        <v>150</v>
      </c>
      <c r="P18" s="57">
        <v>150</v>
      </c>
      <c r="Q18" s="57">
        <v>150</v>
      </c>
      <c r="R18" s="57">
        <v>150</v>
      </c>
      <c r="S18" s="57">
        <v>150</v>
      </c>
      <c r="T18" s="57">
        <v>150</v>
      </c>
      <c r="U18" s="57">
        <v>150</v>
      </c>
      <c r="V18" s="57">
        <v>150</v>
      </c>
      <c r="W18" s="57">
        <v>150</v>
      </c>
      <c r="X18" s="57">
        <v>150</v>
      </c>
      <c r="Y18" s="57">
        <v>150</v>
      </c>
      <c r="Z18" s="57">
        <v>150</v>
      </c>
      <c r="AA18" s="57">
        <v>150</v>
      </c>
      <c r="AB18" s="57">
        <v>150</v>
      </c>
    </row>
    <row r="19" spans="1:54" s="9" customFormat="1">
      <c r="A19" s="51" t="s">
        <v>17</v>
      </c>
      <c r="B19" s="58"/>
      <c r="C19" s="59"/>
      <c r="D19" s="60">
        <v>500</v>
      </c>
      <c r="E19" s="61">
        <v>1000</v>
      </c>
      <c r="F19" s="62">
        <v>1800</v>
      </c>
      <c r="G19" s="63">
        <v>1800</v>
      </c>
      <c r="H19" s="63">
        <v>1800</v>
      </c>
      <c r="I19" s="63">
        <v>1800</v>
      </c>
      <c r="J19" s="63">
        <v>1800</v>
      </c>
      <c r="K19" s="63">
        <v>1800</v>
      </c>
      <c r="L19" s="63">
        <v>1800</v>
      </c>
      <c r="M19" s="63">
        <v>1800</v>
      </c>
      <c r="N19" s="63">
        <v>1800</v>
      </c>
      <c r="O19" s="63">
        <v>1800</v>
      </c>
      <c r="P19" s="63">
        <v>1800</v>
      </c>
      <c r="Q19" s="63">
        <v>1800</v>
      </c>
      <c r="R19" s="63">
        <v>1800</v>
      </c>
      <c r="S19" s="63">
        <v>1800</v>
      </c>
      <c r="T19" s="63">
        <v>1800</v>
      </c>
      <c r="U19" s="63">
        <v>1800</v>
      </c>
      <c r="V19" s="63">
        <v>1800</v>
      </c>
      <c r="W19" s="63">
        <v>1800</v>
      </c>
      <c r="X19" s="63">
        <v>1800</v>
      </c>
      <c r="Y19" s="63">
        <v>1800</v>
      </c>
      <c r="Z19" s="63">
        <v>1800</v>
      </c>
      <c r="AA19" s="63">
        <v>1800</v>
      </c>
      <c r="AB19" s="63">
        <v>1800</v>
      </c>
    </row>
    <row r="20" spans="1:54" s="9" customFormat="1">
      <c r="A20" s="64" t="s">
        <v>18</v>
      </c>
      <c r="B20" s="65"/>
      <c r="C20" s="53"/>
      <c r="D20" s="60">
        <v>15</v>
      </c>
      <c r="E20" s="61">
        <v>15</v>
      </c>
      <c r="F20" s="62">
        <v>30</v>
      </c>
      <c r="G20" s="57">
        <v>30</v>
      </c>
      <c r="H20" s="57">
        <v>30</v>
      </c>
      <c r="I20" s="57">
        <v>30</v>
      </c>
      <c r="J20" s="57">
        <v>30</v>
      </c>
      <c r="K20" s="57">
        <v>30</v>
      </c>
      <c r="L20" s="57">
        <v>30</v>
      </c>
      <c r="M20" s="57">
        <v>30</v>
      </c>
      <c r="N20" s="57">
        <v>30</v>
      </c>
      <c r="O20" s="57">
        <v>30</v>
      </c>
      <c r="P20" s="57">
        <v>30</v>
      </c>
      <c r="Q20" s="57">
        <v>30</v>
      </c>
      <c r="R20" s="57">
        <v>30</v>
      </c>
      <c r="S20" s="57">
        <v>30</v>
      </c>
      <c r="T20" s="57">
        <v>30</v>
      </c>
      <c r="U20" s="57">
        <v>30</v>
      </c>
      <c r="V20" s="57">
        <v>30</v>
      </c>
      <c r="W20" s="57">
        <v>37.5</v>
      </c>
      <c r="X20" s="57">
        <v>37.5</v>
      </c>
      <c r="Y20" s="57">
        <v>37.5</v>
      </c>
      <c r="Z20" s="57">
        <v>37.5</v>
      </c>
      <c r="AA20" s="57">
        <v>37.5</v>
      </c>
      <c r="AB20" s="57">
        <v>37.5</v>
      </c>
    </row>
    <row r="21" spans="1:54" s="9" customFormat="1">
      <c r="A21" s="60" t="s">
        <v>19</v>
      </c>
      <c r="B21" s="66"/>
      <c r="C21" s="53"/>
      <c r="D21" s="60">
        <v>30</v>
      </c>
      <c r="E21" s="61">
        <v>15</v>
      </c>
      <c r="F21" s="62">
        <v>5</v>
      </c>
      <c r="G21" s="57">
        <v>5</v>
      </c>
      <c r="H21" s="57">
        <v>5</v>
      </c>
      <c r="I21" s="57">
        <v>5</v>
      </c>
      <c r="J21" s="57">
        <v>5</v>
      </c>
      <c r="K21" s="57">
        <v>5</v>
      </c>
      <c r="L21" s="57">
        <v>5</v>
      </c>
      <c r="M21" s="57">
        <v>5</v>
      </c>
      <c r="N21" s="57">
        <v>5</v>
      </c>
      <c r="O21" s="57">
        <v>5</v>
      </c>
      <c r="P21" s="57">
        <v>5</v>
      </c>
      <c r="Q21" s="57">
        <v>5</v>
      </c>
      <c r="R21" s="57">
        <v>5</v>
      </c>
      <c r="S21" s="57">
        <v>5</v>
      </c>
      <c r="T21" s="57">
        <v>5</v>
      </c>
      <c r="U21" s="57">
        <v>5</v>
      </c>
      <c r="V21" s="57">
        <v>5</v>
      </c>
      <c r="W21" s="57">
        <v>5</v>
      </c>
      <c r="X21" s="57">
        <v>5</v>
      </c>
      <c r="Y21" s="57">
        <v>5</v>
      </c>
      <c r="Z21" s="57">
        <v>5</v>
      </c>
      <c r="AA21" s="57">
        <v>5</v>
      </c>
      <c r="AB21" s="57">
        <v>5</v>
      </c>
    </row>
    <row r="22" spans="1:54" s="9" customFormat="1">
      <c r="A22" s="51" t="s">
        <v>20</v>
      </c>
      <c r="B22" s="66"/>
      <c r="C22" s="53"/>
      <c r="D22" s="60">
        <v>150</v>
      </c>
      <c r="E22" s="61">
        <v>50</v>
      </c>
      <c r="F22" s="62">
        <v>10</v>
      </c>
      <c r="G22" s="57">
        <v>10</v>
      </c>
      <c r="H22" s="57">
        <v>10</v>
      </c>
      <c r="I22" s="57">
        <v>10</v>
      </c>
      <c r="J22" s="57">
        <v>10</v>
      </c>
      <c r="K22" s="57">
        <v>10</v>
      </c>
      <c r="L22" s="57">
        <v>10</v>
      </c>
      <c r="M22" s="57">
        <v>10</v>
      </c>
      <c r="N22" s="57">
        <v>10</v>
      </c>
      <c r="O22" s="57">
        <v>10</v>
      </c>
      <c r="P22" s="57">
        <v>10</v>
      </c>
      <c r="Q22" s="57">
        <v>10</v>
      </c>
      <c r="R22" s="57">
        <v>10</v>
      </c>
      <c r="S22" s="57">
        <v>10</v>
      </c>
      <c r="T22" s="57">
        <v>10</v>
      </c>
      <c r="U22" s="57">
        <v>10</v>
      </c>
      <c r="V22" s="57">
        <v>10</v>
      </c>
      <c r="W22" s="57">
        <v>10</v>
      </c>
      <c r="X22" s="57">
        <v>10</v>
      </c>
      <c r="Y22" s="57">
        <v>10</v>
      </c>
      <c r="Z22" s="57">
        <v>10</v>
      </c>
      <c r="AA22" s="57">
        <v>10</v>
      </c>
      <c r="AB22" s="57">
        <v>10</v>
      </c>
    </row>
    <row r="23" spans="1:54" s="9" customFormat="1">
      <c r="A23" s="51" t="s">
        <v>21</v>
      </c>
      <c r="B23" s="66"/>
      <c r="C23" s="53"/>
      <c r="D23" s="60">
        <v>200</v>
      </c>
      <c r="E23" s="61">
        <v>200</v>
      </c>
      <c r="F23" s="62">
        <v>200</v>
      </c>
      <c r="G23" s="57">
        <v>200</v>
      </c>
      <c r="H23" s="57">
        <v>200</v>
      </c>
      <c r="I23" s="57">
        <v>200</v>
      </c>
      <c r="J23" s="57">
        <v>200</v>
      </c>
      <c r="K23" s="57">
        <v>200</v>
      </c>
      <c r="L23" s="57">
        <v>200</v>
      </c>
      <c r="M23" s="57">
        <v>200</v>
      </c>
      <c r="N23" s="57">
        <v>200</v>
      </c>
      <c r="O23" s="57">
        <v>200</v>
      </c>
      <c r="P23" s="57">
        <v>200</v>
      </c>
      <c r="Q23" s="57">
        <v>200</v>
      </c>
      <c r="R23" s="57">
        <v>200</v>
      </c>
      <c r="S23" s="57">
        <v>200</v>
      </c>
      <c r="T23" s="57">
        <v>200</v>
      </c>
      <c r="U23" s="57">
        <v>200</v>
      </c>
      <c r="V23" s="57">
        <v>200</v>
      </c>
      <c r="W23" s="57">
        <v>200</v>
      </c>
      <c r="X23" s="57">
        <v>200</v>
      </c>
      <c r="Y23" s="57">
        <v>200</v>
      </c>
      <c r="Z23" s="57">
        <v>200</v>
      </c>
      <c r="AA23" s="57">
        <v>200</v>
      </c>
      <c r="AB23" s="57">
        <v>200</v>
      </c>
    </row>
    <row r="24" spans="1:54" s="9" customFormat="1">
      <c r="A24" s="51" t="s">
        <v>22</v>
      </c>
      <c r="B24" s="66"/>
      <c r="C24" s="53"/>
      <c r="D24" s="60">
        <v>15</v>
      </c>
      <c r="E24" s="61">
        <v>15</v>
      </c>
      <c r="F24" s="62">
        <v>10</v>
      </c>
      <c r="G24" s="57">
        <v>10</v>
      </c>
      <c r="H24" s="57">
        <v>10</v>
      </c>
      <c r="I24" s="57">
        <v>10</v>
      </c>
      <c r="J24" s="57">
        <v>10</v>
      </c>
      <c r="K24" s="57">
        <v>10</v>
      </c>
      <c r="L24" s="57">
        <v>10</v>
      </c>
      <c r="M24" s="57">
        <v>10</v>
      </c>
      <c r="N24" s="57">
        <v>10</v>
      </c>
      <c r="O24" s="57">
        <v>10</v>
      </c>
      <c r="P24" s="57">
        <v>10</v>
      </c>
      <c r="Q24" s="57">
        <v>10</v>
      </c>
      <c r="R24" s="57">
        <v>10</v>
      </c>
      <c r="S24" s="57">
        <v>10</v>
      </c>
      <c r="T24" s="57">
        <v>10</v>
      </c>
      <c r="U24" s="57">
        <v>10</v>
      </c>
      <c r="V24" s="57">
        <v>10</v>
      </c>
      <c r="W24" s="57">
        <v>10</v>
      </c>
      <c r="X24" s="57">
        <v>10</v>
      </c>
      <c r="Y24" s="57">
        <v>10</v>
      </c>
      <c r="Z24" s="57">
        <v>10</v>
      </c>
      <c r="AA24" s="57">
        <v>10</v>
      </c>
      <c r="AB24" s="57">
        <v>10</v>
      </c>
    </row>
    <row r="25" spans="1:54" s="9" customFormat="1">
      <c r="A25" s="51" t="s">
        <v>23</v>
      </c>
      <c r="B25" s="66"/>
      <c r="C25" s="53"/>
      <c r="D25" s="60">
        <v>100</v>
      </c>
      <c r="E25" s="61">
        <v>30</v>
      </c>
      <c r="F25" s="62">
        <v>25</v>
      </c>
      <c r="G25" s="57">
        <v>0</v>
      </c>
      <c r="H25" s="57">
        <v>0</v>
      </c>
      <c r="I25" s="57">
        <v>0</v>
      </c>
      <c r="J25" s="57">
        <v>0</v>
      </c>
      <c r="K25" s="57">
        <v>0</v>
      </c>
      <c r="L25" s="57">
        <v>0</v>
      </c>
      <c r="M25" s="57">
        <v>0</v>
      </c>
      <c r="N25" s="57">
        <v>0</v>
      </c>
      <c r="O25" s="57">
        <v>0</v>
      </c>
      <c r="P25" s="57">
        <v>0</v>
      </c>
      <c r="Q25" s="57">
        <v>0</v>
      </c>
      <c r="R25" s="57">
        <v>0</v>
      </c>
      <c r="S25" s="57">
        <v>0</v>
      </c>
      <c r="T25" s="57">
        <v>0</v>
      </c>
      <c r="U25" s="57">
        <v>0</v>
      </c>
      <c r="V25" s="57">
        <v>0</v>
      </c>
      <c r="W25" s="57">
        <v>0</v>
      </c>
      <c r="X25" s="57">
        <v>0</v>
      </c>
      <c r="Y25" s="57">
        <v>0</v>
      </c>
      <c r="Z25" s="57">
        <v>0</v>
      </c>
      <c r="AA25" s="57">
        <v>0</v>
      </c>
      <c r="AB25" s="57">
        <v>0</v>
      </c>
    </row>
    <row r="26" spans="1:54" s="9" customFormat="1">
      <c r="A26" s="51" t="s">
        <v>24</v>
      </c>
      <c r="B26" s="66"/>
      <c r="C26" s="53"/>
      <c r="D26" s="60">
        <v>188.47</v>
      </c>
      <c r="E26" s="61">
        <v>100.48</v>
      </c>
      <c r="F26" s="62">
        <v>53.34</v>
      </c>
      <c r="G26" s="57">
        <v>0</v>
      </c>
      <c r="H26" s="57">
        <v>0</v>
      </c>
      <c r="I26" s="57">
        <v>0</v>
      </c>
      <c r="J26" s="57">
        <v>0</v>
      </c>
      <c r="K26" s="57">
        <v>0</v>
      </c>
      <c r="L26" s="57">
        <v>0</v>
      </c>
      <c r="M26" s="57">
        <v>0</v>
      </c>
      <c r="N26" s="57">
        <v>0</v>
      </c>
      <c r="O26" s="57">
        <v>0</v>
      </c>
      <c r="P26" s="57">
        <v>0</v>
      </c>
      <c r="Q26" s="57">
        <v>0</v>
      </c>
      <c r="R26" s="57">
        <v>0</v>
      </c>
      <c r="S26" s="57">
        <v>0</v>
      </c>
      <c r="T26" s="57">
        <v>0</v>
      </c>
      <c r="U26" s="57">
        <v>0</v>
      </c>
      <c r="V26" s="57">
        <v>0</v>
      </c>
      <c r="W26" s="57">
        <v>0</v>
      </c>
      <c r="X26" s="57">
        <v>0</v>
      </c>
      <c r="Y26" s="57">
        <v>0</v>
      </c>
      <c r="Z26" s="57">
        <v>0</v>
      </c>
      <c r="AA26" s="57">
        <v>0</v>
      </c>
      <c r="AB26" s="57">
        <v>0</v>
      </c>
    </row>
    <row r="27" spans="1:54" s="9" customFormat="1">
      <c r="A27" s="51" t="s">
        <v>25</v>
      </c>
      <c r="B27" s="66"/>
      <c r="C27" s="53"/>
      <c r="D27" s="60">
        <v>35.979999999999997</v>
      </c>
      <c r="E27" s="60">
        <v>35.979999999999997</v>
      </c>
      <c r="F27" s="60">
        <v>35.979999999999997</v>
      </c>
      <c r="G27" s="60">
        <v>35.979999999999997</v>
      </c>
      <c r="H27" s="60">
        <v>35.979999999999997</v>
      </c>
      <c r="I27" s="60">
        <v>35.979999999999997</v>
      </c>
      <c r="J27" s="60">
        <v>35.979999999999997</v>
      </c>
      <c r="K27" s="60">
        <v>35.979999999999997</v>
      </c>
      <c r="L27" s="60">
        <v>35.979999999999997</v>
      </c>
      <c r="M27" s="60">
        <v>35.979999999999997</v>
      </c>
      <c r="N27" s="60">
        <v>35.979999999999997</v>
      </c>
      <c r="O27" s="60">
        <v>35.979999999999997</v>
      </c>
      <c r="P27" s="60">
        <v>35.979999999999997</v>
      </c>
      <c r="Q27" s="60">
        <v>35.979999999999997</v>
      </c>
      <c r="R27" s="60">
        <v>35.979999999999997</v>
      </c>
      <c r="S27" s="60">
        <v>35.979999999999997</v>
      </c>
      <c r="T27" s="60">
        <v>35.979999999999997</v>
      </c>
      <c r="U27" s="60">
        <v>35.979999999999997</v>
      </c>
      <c r="V27" s="60">
        <v>35.979999999999997</v>
      </c>
      <c r="W27" s="60">
        <v>35.979999999999997</v>
      </c>
      <c r="X27" s="60">
        <v>35.979999999999997</v>
      </c>
      <c r="Y27" s="60">
        <v>35.979999999999997</v>
      </c>
      <c r="Z27" s="60">
        <v>35.979999999999997</v>
      </c>
      <c r="AA27" s="60">
        <v>35.979999999999997</v>
      </c>
      <c r="AB27" s="60">
        <v>35.979999999999997</v>
      </c>
    </row>
    <row r="28" spans="1:54" s="9" customFormat="1">
      <c r="A28" s="51" t="s">
        <v>26</v>
      </c>
      <c r="B28" s="58"/>
      <c r="C28" s="53"/>
      <c r="D28" s="60">
        <v>2</v>
      </c>
      <c r="E28" s="61">
        <v>2</v>
      </c>
      <c r="F28" s="62">
        <v>2</v>
      </c>
      <c r="G28" s="57">
        <v>2</v>
      </c>
      <c r="H28" s="57">
        <v>2</v>
      </c>
      <c r="I28" s="57">
        <v>2</v>
      </c>
      <c r="J28" s="57">
        <v>2</v>
      </c>
      <c r="K28" s="57">
        <v>2</v>
      </c>
      <c r="L28" s="57">
        <v>2</v>
      </c>
      <c r="M28" s="57">
        <v>2</v>
      </c>
      <c r="N28" s="57">
        <v>2</v>
      </c>
      <c r="O28" s="57">
        <v>2</v>
      </c>
      <c r="P28" s="57">
        <v>2</v>
      </c>
      <c r="Q28" s="57">
        <v>2</v>
      </c>
      <c r="R28" s="57">
        <v>2</v>
      </c>
      <c r="S28" s="57">
        <v>2</v>
      </c>
      <c r="T28" s="57">
        <v>2</v>
      </c>
      <c r="U28" s="57">
        <v>2</v>
      </c>
      <c r="V28" s="57">
        <v>2</v>
      </c>
      <c r="W28" s="57">
        <v>2</v>
      </c>
      <c r="X28" s="57">
        <v>2</v>
      </c>
      <c r="Y28" s="57">
        <v>2</v>
      </c>
      <c r="Z28" s="57">
        <v>2</v>
      </c>
      <c r="AA28" s="57">
        <v>2</v>
      </c>
      <c r="AB28" s="57">
        <v>2</v>
      </c>
    </row>
    <row r="29" spans="1:54" s="9" customFormat="1">
      <c r="A29" s="60" t="s">
        <v>27</v>
      </c>
      <c r="B29" s="66"/>
      <c r="C29" s="53"/>
      <c r="D29" s="67">
        <v>20</v>
      </c>
      <c r="E29" s="67">
        <v>20</v>
      </c>
      <c r="F29" s="67">
        <v>20</v>
      </c>
      <c r="G29" s="67">
        <v>20</v>
      </c>
      <c r="H29" s="67">
        <v>20</v>
      </c>
      <c r="I29" s="67">
        <v>20</v>
      </c>
      <c r="J29" s="67">
        <v>20</v>
      </c>
      <c r="K29" s="67">
        <v>20</v>
      </c>
      <c r="L29" s="67">
        <v>20</v>
      </c>
      <c r="M29" s="67">
        <v>20</v>
      </c>
      <c r="N29" s="67">
        <v>20</v>
      </c>
      <c r="O29" s="67">
        <v>20</v>
      </c>
      <c r="P29" s="67">
        <v>20</v>
      </c>
      <c r="Q29" s="67">
        <v>20</v>
      </c>
      <c r="R29" s="67">
        <v>20</v>
      </c>
      <c r="S29" s="67">
        <v>20</v>
      </c>
      <c r="T29" s="67">
        <v>20</v>
      </c>
      <c r="U29" s="67">
        <v>20</v>
      </c>
      <c r="V29" s="67">
        <v>20</v>
      </c>
      <c r="W29" s="67">
        <v>20</v>
      </c>
      <c r="X29" s="67">
        <v>20</v>
      </c>
      <c r="Y29" s="67">
        <v>20</v>
      </c>
      <c r="Z29" s="67">
        <v>20</v>
      </c>
      <c r="AA29" s="67">
        <v>20</v>
      </c>
      <c r="AB29" s="67">
        <v>20</v>
      </c>
    </row>
    <row r="30" spans="1:54" s="72" customFormat="1" ht="15.75" thickBot="1">
      <c r="A30" s="68" t="s">
        <v>28</v>
      </c>
      <c r="B30" s="69"/>
      <c r="C30" s="70"/>
      <c r="D30" s="71">
        <f>SUM(D18:D29)</f>
        <v>1706.45</v>
      </c>
      <c r="E30" s="71">
        <f t="shared" ref="E30:AB30" si="2">SUM(E18:E29)</f>
        <v>1733.46</v>
      </c>
      <c r="F30" s="71">
        <f t="shared" si="2"/>
        <v>2391.3200000000002</v>
      </c>
      <c r="G30" s="71">
        <f t="shared" si="2"/>
        <v>2312.98</v>
      </c>
      <c r="H30" s="71">
        <f t="shared" si="2"/>
        <v>2292.98</v>
      </c>
      <c r="I30" s="71">
        <f t="shared" si="2"/>
        <v>2262.98</v>
      </c>
      <c r="J30" s="71">
        <f t="shared" si="2"/>
        <v>2262.98</v>
      </c>
      <c r="K30" s="71">
        <f t="shared" si="2"/>
        <v>2262.98</v>
      </c>
      <c r="L30" s="71">
        <f t="shared" si="2"/>
        <v>2262.98</v>
      </c>
      <c r="M30" s="71">
        <f t="shared" si="2"/>
        <v>2262.98</v>
      </c>
      <c r="N30" s="71">
        <f t="shared" si="2"/>
        <v>2262.98</v>
      </c>
      <c r="O30" s="71">
        <f t="shared" si="2"/>
        <v>2262.98</v>
      </c>
      <c r="P30" s="71">
        <f t="shared" si="2"/>
        <v>2262.98</v>
      </c>
      <c r="Q30" s="71">
        <f t="shared" si="2"/>
        <v>2262.98</v>
      </c>
      <c r="R30" s="71">
        <f t="shared" si="2"/>
        <v>2262.98</v>
      </c>
      <c r="S30" s="71">
        <f t="shared" si="2"/>
        <v>2262.98</v>
      </c>
      <c r="T30" s="71">
        <f t="shared" si="2"/>
        <v>2262.98</v>
      </c>
      <c r="U30" s="71">
        <f t="shared" si="2"/>
        <v>2262.98</v>
      </c>
      <c r="V30" s="71">
        <f t="shared" si="2"/>
        <v>2262.98</v>
      </c>
      <c r="W30" s="71">
        <f t="shared" si="2"/>
        <v>2270.48</v>
      </c>
      <c r="X30" s="71">
        <f t="shared" si="2"/>
        <v>2270.48</v>
      </c>
      <c r="Y30" s="71">
        <f t="shared" si="2"/>
        <v>2270.48</v>
      </c>
      <c r="Z30" s="71">
        <f t="shared" si="2"/>
        <v>2270.48</v>
      </c>
      <c r="AA30" s="71">
        <f t="shared" si="2"/>
        <v>2270.48</v>
      </c>
      <c r="AB30" s="169">
        <f t="shared" si="2"/>
        <v>2270.48</v>
      </c>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row>
    <row r="31" spans="1:54" s="29" customFormat="1">
      <c r="A31" s="73" t="s">
        <v>29</v>
      </c>
      <c r="B31" s="74"/>
      <c r="C31" s="75">
        <v>50</v>
      </c>
      <c r="D31" s="76">
        <f t="shared" ref="D31:V31" si="3">$C31*D11</f>
        <v>0</v>
      </c>
      <c r="E31" s="76">
        <f t="shared" si="3"/>
        <v>0</v>
      </c>
      <c r="F31" s="76">
        <f t="shared" si="3"/>
        <v>300</v>
      </c>
      <c r="G31" s="76">
        <f t="shared" si="3"/>
        <v>800</v>
      </c>
      <c r="H31" s="76">
        <f t="shared" si="3"/>
        <v>1050</v>
      </c>
      <c r="I31" s="76">
        <f t="shared" si="3"/>
        <v>1225</v>
      </c>
      <c r="J31" s="76">
        <f t="shared" si="3"/>
        <v>1350</v>
      </c>
      <c r="K31" s="76">
        <f t="shared" si="3"/>
        <v>1400</v>
      </c>
      <c r="L31" s="76">
        <f t="shared" si="3"/>
        <v>1500</v>
      </c>
      <c r="M31" s="76">
        <f t="shared" si="3"/>
        <v>1500</v>
      </c>
      <c r="N31" s="76">
        <f t="shared" si="3"/>
        <v>1500</v>
      </c>
      <c r="O31" s="76">
        <f t="shared" si="3"/>
        <v>1500</v>
      </c>
      <c r="P31" s="76">
        <f t="shared" si="3"/>
        <v>1475</v>
      </c>
      <c r="Q31" s="76">
        <f t="shared" si="3"/>
        <v>1425</v>
      </c>
      <c r="R31" s="76">
        <f t="shared" si="3"/>
        <v>1375</v>
      </c>
      <c r="S31" s="76">
        <f t="shared" si="3"/>
        <v>1325</v>
      </c>
      <c r="T31" s="76">
        <f t="shared" si="3"/>
        <v>1300</v>
      </c>
      <c r="U31" s="76">
        <f t="shared" si="3"/>
        <v>1225</v>
      </c>
      <c r="V31" s="76">
        <f t="shared" si="3"/>
        <v>1175</v>
      </c>
      <c r="W31" s="76">
        <f>($C31+5)*W11</f>
        <v>1237.5</v>
      </c>
      <c r="X31" s="76">
        <f>($C31+2)*X11</f>
        <v>1118</v>
      </c>
      <c r="Y31" s="76">
        <f>($C31+2)*Y11</f>
        <v>1066</v>
      </c>
      <c r="Z31" s="76">
        <f>($C31+2)*Z11</f>
        <v>1014</v>
      </c>
      <c r="AA31" s="76">
        <f>($C31+2)*AA11</f>
        <v>962</v>
      </c>
      <c r="AB31" s="76">
        <f>($C31+2)*AB11</f>
        <v>884</v>
      </c>
    </row>
    <row r="32" spans="1:54" s="78" customFormat="1" ht="15.75" thickBot="1">
      <c r="A32" s="34" t="s">
        <v>30</v>
      </c>
      <c r="B32" s="35"/>
      <c r="C32" s="36"/>
      <c r="D32" s="77">
        <f>D15+D16+D30+D31</f>
        <v>2356.4499999999998</v>
      </c>
      <c r="E32" s="77">
        <f t="shared" ref="E32:AB32" si="4">E15+E16+E30+E31</f>
        <v>2383.46</v>
      </c>
      <c r="F32" s="77">
        <f t="shared" si="4"/>
        <v>3341.32</v>
      </c>
      <c r="G32" s="77">
        <f t="shared" si="4"/>
        <v>3762.98</v>
      </c>
      <c r="H32" s="77">
        <f t="shared" si="4"/>
        <v>3992.98</v>
      </c>
      <c r="I32" s="77">
        <f t="shared" si="4"/>
        <v>4137.9799999999996</v>
      </c>
      <c r="J32" s="77">
        <f t="shared" si="4"/>
        <v>4262.9799999999996</v>
      </c>
      <c r="K32" s="77">
        <f t="shared" si="4"/>
        <v>4312.9799999999996</v>
      </c>
      <c r="L32" s="77">
        <f t="shared" si="4"/>
        <v>4412.9799999999996</v>
      </c>
      <c r="M32" s="77">
        <f t="shared" si="4"/>
        <v>4412.9799999999996</v>
      </c>
      <c r="N32" s="77">
        <f t="shared" si="4"/>
        <v>4412.9799999999996</v>
      </c>
      <c r="O32" s="77">
        <f t="shared" si="4"/>
        <v>4412.9799999999996</v>
      </c>
      <c r="P32" s="77">
        <f t="shared" si="4"/>
        <v>4387.9799999999996</v>
      </c>
      <c r="Q32" s="77">
        <f t="shared" si="4"/>
        <v>4337.9799999999996</v>
      </c>
      <c r="R32" s="77">
        <f t="shared" si="4"/>
        <v>4287.9799999999996</v>
      </c>
      <c r="S32" s="77">
        <f t="shared" si="4"/>
        <v>4237.9799999999996</v>
      </c>
      <c r="T32" s="77">
        <f t="shared" si="4"/>
        <v>4212.9799999999996</v>
      </c>
      <c r="U32" s="77">
        <f t="shared" si="4"/>
        <v>4137.9799999999996</v>
      </c>
      <c r="V32" s="77">
        <f t="shared" si="4"/>
        <v>4087.98</v>
      </c>
      <c r="W32" s="77">
        <f t="shared" si="4"/>
        <v>4157.9799999999996</v>
      </c>
      <c r="X32" s="77">
        <f t="shared" si="4"/>
        <v>4038.48</v>
      </c>
      <c r="Y32" s="77">
        <f t="shared" si="4"/>
        <v>3986.48</v>
      </c>
      <c r="Z32" s="77">
        <f t="shared" si="4"/>
        <v>3934.48</v>
      </c>
      <c r="AA32" s="77">
        <f t="shared" si="4"/>
        <v>3882.48</v>
      </c>
      <c r="AB32" s="77">
        <f t="shared" si="4"/>
        <v>3804.48</v>
      </c>
    </row>
    <row r="33" spans="1:54" s="78" customFormat="1" ht="15.75" thickBot="1">
      <c r="A33" s="79" t="s">
        <v>31</v>
      </c>
      <c r="B33" s="80"/>
      <c r="C33" s="81"/>
      <c r="D33" s="82">
        <f t="shared" ref="D33:AB33" si="5">D13-D32</f>
        <v>-2356.4499999999998</v>
      </c>
      <c r="E33" s="83">
        <f t="shared" si="5"/>
        <v>-2383.46</v>
      </c>
      <c r="F33" s="82">
        <f t="shared" si="5"/>
        <v>-131.32000000000016</v>
      </c>
      <c r="G33" s="84">
        <f t="shared" si="5"/>
        <v>4797.0200000000004</v>
      </c>
      <c r="H33" s="84">
        <f t="shared" si="5"/>
        <v>7242.02</v>
      </c>
      <c r="I33" s="84">
        <f t="shared" si="5"/>
        <v>8969.52</v>
      </c>
      <c r="J33" s="84">
        <f t="shared" si="5"/>
        <v>10182.02</v>
      </c>
      <c r="K33" s="84">
        <f t="shared" si="5"/>
        <v>10667.02</v>
      </c>
      <c r="L33" s="84">
        <f t="shared" si="5"/>
        <v>11637.02</v>
      </c>
      <c r="M33" s="84">
        <f t="shared" si="5"/>
        <v>11637.02</v>
      </c>
      <c r="N33" s="84">
        <f t="shared" si="5"/>
        <v>11637.02</v>
      </c>
      <c r="O33" s="84">
        <f t="shared" si="5"/>
        <v>11637.02</v>
      </c>
      <c r="P33" s="84">
        <f t="shared" si="5"/>
        <v>11394.52</v>
      </c>
      <c r="Q33" s="84">
        <f t="shared" si="5"/>
        <v>10909.52</v>
      </c>
      <c r="R33" s="84">
        <f t="shared" si="5"/>
        <v>10424.52</v>
      </c>
      <c r="S33" s="84">
        <f t="shared" si="5"/>
        <v>9939.52</v>
      </c>
      <c r="T33" s="84">
        <f t="shared" si="5"/>
        <v>9697.02</v>
      </c>
      <c r="U33" s="84">
        <f t="shared" si="5"/>
        <v>8969.52</v>
      </c>
      <c r="V33" s="84">
        <f t="shared" si="5"/>
        <v>8484.52</v>
      </c>
      <c r="W33" s="84">
        <f t="shared" si="5"/>
        <v>7879.52</v>
      </c>
      <c r="X33" s="84">
        <f t="shared" si="5"/>
        <v>7464.02</v>
      </c>
      <c r="Y33" s="84">
        <f t="shared" si="5"/>
        <v>6981.02</v>
      </c>
      <c r="Z33" s="84">
        <f t="shared" si="5"/>
        <v>6498.02</v>
      </c>
      <c r="AA33" s="84">
        <f t="shared" si="5"/>
        <v>6015.02</v>
      </c>
      <c r="AB33" s="84">
        <f t="shared" si="5"/>
        <v>5290.52</v>
      </c>
    </row>
    <row r="34" spans="1:54" s="7" customFormat="1" ht="15.75" thickBot="1">
      <c r="A34" s="85" t="s">
        <v>32</v>
      </c>
      <c r="B34" s="86"/>
      <c r="C34" s="87">
        <f>D3</f>
        <v>0.11</v>
      </c>
      <c r="E34" s="167">
        <f>ROUND(NPV(C34,D33:AB33),0)</f>
        <v>50983</v>
      </c>
      <c r="F34" s="89"/>
      <c r="G34" s="89"/>
      <c r="H34" s="90"/>
      <c r="I34" s="90"/>
      <c r="J34" s="89"/>
      <c r="K34" s="89"/>
      <c r="L34" s="89"/>
      <c r="M34" s="89"/>
      <c r="N34" s="90"/>
      <c r="O34" s="90"/>
      <c r="P34" s="90"/>
      <c r="Q34" s="90"/>
      <c r="R34" s="90"/>
      <c r="S34" s="90"/>
      <c r="T34" s="90"/>
      <c r="U34" s="90"/>
      <c r="V34" s="90"/>
      <c r="W34" s="90"/>
      <c r="X34" s="90"/>
      <c r="Y34" s="90"/>
      <c r="Z34" s="90"/>
      <c r="AA34" s="91"/>
      <c r="AB34" s="92"/>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row>
    <row r="35" spans="1:54" s="153" customFormat="1" hidden="1">
      <c r="A35" s="138" t="s">
        <v>33</v>
      </c>
      <c r="B35" s="139"/>
      <c r="C35" s="140"/>
      <c r="D35" s="141">
        <v>42231</v>
      </c>
      <c r="E35" s="142"/>
      <c r="F35" s="148"/>
      <c r="G35" s="149"/>
      <c r="H35" s="149"/>
      <c r="I35" s="149"/>
      <c r="J35" s="148"/>
      <c r="K35" s="149"/>
      <c r="L35" s="148"/>
      <c r="M35" s="149"/>
      <c r="N35" s="148" t="s">
        <v>34</v>
      </c>
      <c r="O35" s="149"/>
      <c r="P35" s="149"/>
      <c r="Q35" s="149"/>
      <c r="R35" s="149"/>
      <c r="S35" s="149"/>
      <c r="T35" s="149"/>
      <c r="U35" s="149"/>
      <c r="V35" s="149"/>
      <c r="W35" s="149"/>
      <c r="X35" s="149"/>
      <c r="Y35" s="149"/>
      <c r="Z35" s="149"/>
      <c r="AA35" s="150"/>
      <c r="AB35" s="151"/>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row>
    <row r="36" spans="1:54" s="153" customFormat="1" ht="15.75" hidden="1" thickBot="1">
      <c r="A36" s="138" t="s">
        <v>49</v>
      </c>
      <c r="B36" s="139">
        <v>25</v>
      </c>
      <c r="C36" s="143">
        <v>0.05</v>
      </c>
      <c r="D36" s="144">
        <f>(1+C36)^-(B36)</f>
        <v>0.29530277169776209</v>
      </c>
      <c r="E36" s="145"/>
      <c r="F36" s="154"/>
      <c r="G36" s="155"/>
      <c r="H36" s="155"/>
      <c r="I36" s="155"/>
      <c r="J36" s="156"/>
      <c r="K36" s="157"/>
      <c r="L36" s="154"/>
      <c r="M36" s="155"/>
      <c r="N36" s="155"/>
      <c r="O36" s="155"/>
      <c r="P36" s="155"/>
      <c r="Q36" s="155"/>
      <c r="R36" s="155"/>
      <c r="S36" s="155"/>
      <c r="T36" s="155"/>
      <c r="U36" s="155"/>
      <c r="V36" s="155"/>
      <c r="W36" s="155"/>
      <c r="X36" s="155"/>
      <c r="Y36" s="155"/>
      <c r="Z36" s="155"/>
      <c r="AA36" s="150"/>
      <c r="AB36" s="151"/>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row>
    <row r="37" spans="1:54" s="153" customFormat="1" ht="15.75" hidden="1" thickBot="1">
      <c r="A37" s="138" t="s">
        <v>36</v>
      </c>
      <c r="B37" s="139"/>
      <c r="C37" s="140"/>
      <c r="D37" s="146"/>
      <c r="E37" s="147">
        <f>ROUND(D36*D35,0)</f>
        <v>12471</v>
      </c>
      <c r="F37" s="155"/>
      <c r="G37" s="156"/>
      <c r="H37" s="155"/>
      <c r="I37" s="155"/>
      <c r="J37" s="155"/>
      <c r="K37" s="155"/>
      <c r="L37" s="155"/>
      <c r="M37" s="156"/>
      <c r="N37" s="155"/>
      <c r="O37" s="155"/>
      <c r="P37" s="155"/>
      <c r="Q37" s="155"/>
      <c r="R37" s="155"/>
      <c r="S37" s="155"/>
      <c r="T37" s="155"/>
      <c r="U37" s="155"/>
      <c r="V37" s="155"/>
      <c r="W37" s="155"/>
      <c r="X37" s="155"/>
      <c r="Y37" s="155"/>
      <c r="Z37" s="155"/>
      <c r="AA37" s="150"/>
      <c r="AB37" s="151"/>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row>
    <row r="38" spans="1:54" s="153" customFormat="1" ht="15.75" hidden="1" thickBot="1">
      <c r="A38" s="158" t="s">
        <v>37</v>
      </c>
      <c r="B38" s="159"/>
      <c r="C38" s="160"/>
      <c r="D38" s="159"/>
      <c r="E38" s="161">
        <f>E34+E37</f>
        <v>63454</v>
      </c>
      <c r="F38" s="150"/>
      <c r="G38" s="162"/>
      <c r="H38" s="150"/>
      <c r="I38" s="150"/>
      <c r="J38" s="163"/>
      <c r="K38" s="150"/>
      <c r="L38" s="150"/>
      <c r="M38" s="162"/>
      <c r="N38" s="150"/>
      <c r="O38" s="150"/>
      <c r="P38" s="150"/>
      <c r="Q38" s="150"/>
      <c r="R38" s="150"/>
      <c r="S38" s="150"/>
      <c r="T38" s="150"/>
      <c r="U38" s="150"/>
      <c r="V38" s="150"/>
      <c r="W38" s="150"/>
      <c r="X38" s="150"/>
      <c r="Y38" s="150"/>
      <c r="Z38" s="150"/>
      <c r="AA38" s="150"/>
      <c r="AB38" s="151"/>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row>
    <row r="39" spans="1:54" s="7" customFormat="1" ht="18" thickBot="1">
      <c r="A39" s="113" t="s">
        <v>51</v>
      </c>
      <c r="B39" s="20"/>
      <c r="C39" s="114"/>
      <c r="D39" s="115" t="s">
        <v>38</v>
      </c>
      <c r="E39" s="116">
        <f>E34</f>
        <v>50983</v>
      </c>
      <c r="F39" s="96"/>
      <c r="G39" s="117"/>
      <c r="H39" s="117"/>
      <c r="I39" s="117"/>
      <c r="J39" s="117"/>
      <c r="K39" s="117"/>
      <c r="L39" s="117"/>
      <c r="M39" s="117"/>
      <c r="N39" s="117"/>
      <c r="O39" s="117"/>
      <c r="P39" s="117"/>
      <c r="Q39" s="117"/>
      <c r="R39" s="117"/>
      <c r="S39" s="117"/>
      <c r="T39" s="117"/>
      <c r="U39" s="117"/>
      <c r="V39" s="117"/>
      <c r="W39" s="117"/>
      <c r="X39" s="117"/>
      <c r="Y39" s="117"/>
      <c r="Z39" s="117"/>
      <c r="AA39" s="117"/>
      <c r="AB39" s="96"/>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row>
    <row r="40" spans="1:54" s="7" customFormat="1" ht="18" thickBot="1">
      <c r="A40" s="9"/>
      <c r="B40" s="9"/>
      <c r="C40" s="118"/>
      <c r="D40" s="119" t="s">
        <v>39</v>
      </c>
      <c r="E40" s="120">
        <f>E39/D4</f>
        <v>15932.1875</v>
      </c>
      <c r="F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row>
    <row r="41" spans="1:54" s="7" customFormat="1" ht="18" thickBot="1">
      <c r="A41" s="121" t="s">
        <v>52</v>
      </c>
      <c r="B41" s="122"/>
      <c r="C41" s="123"/>
      <c r="D41" s="115" t="s">
        <v>40</v>
      </c>
      <c r="E41" s="124">
        <f>E39/25</f>
        <v>2039.32</v>
      </c>
      <c r="F41" s="125"/>
      <c r="G41" s="126"/>
      <c r="H41" s="126"/>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row>
    <row r="42" spans="1:54" s="7" customFormat="1" ht="18" thickBot="1">
      <c r="B42" s="9"/>
      <c r="C42" s="118"/>
      <c r="D42" s="119" t="s">
        <v>41</v>
      </c>
      <c r="E42" s="120">
        <f>E40/25</f>
        <v>637.28750000000002</v>
      </c>
      <c r="G42" s="127"/>
      <c r="H42" s="127"/>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row>
    <row r="43" spans="1:54" s="7" customFormat="1">
      <c r="C43" s="8"/>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row>
    <row r="46" spans="1:54" ht="15.75" thickBot="1"/>
    <row r="47" spans="1:54" s="9" customFormat="1" ht="15.75" thickBot="1">
      <c r="A47" s="214" t="s">
        <v>86</v>
      </c>
      <c r="B47" s="215"/>
      <c r="C47" s="216"/>
      <c r="D47" s="210" t="s">
        <v>2</v>
      </c>
      <c r="E47" s="211"/>
      <c r="F47" s="212"/>
      <c r="G47" s="205" t="s">
        <v>3</v>
      </c>
      <c r="H47" s="206"/>
      <c r="I47" s="206"/>
      <c r="J47" s="213"/>
      <c r="K47" s="205" t="s">
        <v>4</v>
      </c>
      <c r="L47" s="206"/>
      <c r="M47" s="206"/>
      <c r="N47" s="206"/>
      <c r="O47" s="206"/>
      <c r="P47" s="206"/>
      <c r="Q47" s="206"/>
      <c r="R47" s="206"/>
      <c r="S47" s="206"/>
      <c r="T47" s="206"/>
      <c r="U47" s="206"/>
      <c r="V47" s="206"/>
      <c r="W47" s="213"/>
      <c r="X47" s="205" t="s">
        <v>5</v>
      </c>
      <c r="Y47" s="206"/>
      <c r="Z47" s="206"/>
      <c r="AA47" s="206"/>
      <c r="AB47" s="207"/>
    </row>
    <row r="48" spans="1:54" s="9" customFormat="1" ht="15.75" thickBot="1">
      <c r="A48" s="10" t="s">
        <v>6</v>
      </c>
      <c r="B48" s="11"/>
      <c r="C48" s="12">
        <v>0</v>
      </c>
      <c r="D48" s="12">
        <v>0</v>
      </c>
      <c r="E48" s="12">
        <v>1</v>
      </c>
      <c r="F48" s="12">
        <v>2</v>
      </c>
      <c r="G48" s="12">
        <v>3</v>
      </c>
      <c r="H48" s="12">
        <v>4</v>
      </c>
      <c r="I48" s="12">
        <v>5</v>
      </c>
      <c r="J48" s="12">
        <v>6</v>
      </c>
      <c r="K48" s="12">
        <v>7</v>
      </c>
      <c r="L48" s="12">
        <v>8</v>
      </c>
      <c r="M48" s="12">
        <v>9</v>
      </c>
      <c r="N48" s="12">
        <v>10</v>
      </c>
      <c r="O48" s="12">
        <v>11</v>
      </c>
      <c r="P48" s="12">
        <v>12</v>
      </c>
      <c r="Q48" s="12">
        <v>13</v>
      </c>
      <c r="R48" s="12">
        <v>14</v>
      </c>
      <c r="S48" s="12">
        <v>15</v>
      </c>
      <c r="T48" s="12">
        <v>16</v>
      </c>
      <c r="U48" s="12">
        <v>17</v>
      </c>
      <c r="V48" s="12">
        <v>18</v>
      </c>
      <c r="W48" s="12">
        <v>19</v>
      </c>
      <c r="X48" s="12">
        <v>20</v>
      </c>
      <c r="Y48" s="12">
        <v>21</v>
      </c>
      <c r="Z48" s="12">
        <v>22</v>
      </c>
      <c r="AA48" s="12">
        <v>23</v>
      </c>
      <c r="AB48" s="12">
        <v>24</v>
      </c>
    </row>
    <row r="49" spans="1:28" s="9" customFormat="1" ht="15.75" thickBot="1">
      <c r="A49" s="13" t="s">
        <v>7</v>
      </c>
      <c r="B49" s="14">
        <f>SUM(F50:I50)/SUM(F51:I51)</f>
        <v>0</v>
      </c>
      <c r="C49" s="15">
        <v>2010</v>
      </c>
      <c r="D49" s="16">
        <v>2011</v>
      </c>
      <c r="E49" s="16">
        <f>D49+1</f>
        <v>2012</v>
      </c>
      <c r="F49" s="16">
        <f t="shared" ref="F49" si="6">E49+1</f>
        <v>2013</v>
      </c>
      <c r="G49" s="16">
        <f t="shared" ref="G49" si="7">F49+1</f>
        <v>2014</v>
      </c>
      <c r="H49" s="16">
        <f t="shared" ref="H49" si="8">G49+1</f>
        <v>2015</v>
      </c>
      <c r="I49" s="16">
        <f t="shared" ref="I49" si="9">H49+1</f>
        <v>2016</v>
      </c>
      <c r="J49" s="16">
        <f t="shared" ref="J49" si="10">I49+1</f>
        <v>2017</v>
      </c>
      <c r="K49" s="16">
        <f t="shared" ref="K49" si="11">J49+1</f>
        <v>2018</v>
      </c>
      <c r="L49" s="16">
        <f t="shared" ref="L49" si="12">K49+1</f>
        <v>2019</v>
      </c>
      <c r="M49" s="16">
        <f t="shared" ref="M49" si="13">L49+1</f>
        <v>2020</v>
      </c>
      <c r="N49" s="16">
        <f t="shared" ref="N49" si="14">M49+1</f>
        <v>2021</v>
      </c>
      <c r="O49" s="16">
        <f t="shared" ref="O49" si="15">N49+1</f>
        <v>2022</v>
      </c>
      <c r="P49" s="16">
        <f t="shared" ref="P49" si="16">O49+1</f>
        <v>2023</v>
      </c>
      <c r="Q49" s="16">
        <f t="shared" ref="Q49" si="17">P49+1</f>
        <v>2024</v>
      </c>
      <c r="R49" s="16">
        <f t="shared" ref="R49" si="18">Q49+1</f>
        <v>2025</v>
      </c>
      <c r="S49" s="16">
        <f t="shared" ref="S49" si="19">R49+1</f>
        <v>2026</v>
      </c>
      <c r="T49" s="16">
        <f t="shared" ref="T49" si="20">S49+1</f>
        <v>2027</v>
      </c>
      <c r="U49" s="16">
        <f t="shared" ref="U49" si="21">T49+1</f>
        <v>2028</v>
      </c>
      <c r="V49" s="16">
        <f t="shared" ref="V49" si="22">U49+1</f>
        <v>2029</v>
      </c>
      <c r="W49" s="16">
        <f t="shared" ref="W49" si="23">V49+1</f>
        <v>2030</v>
      </c>
      <c r="X49" s="16">
        <f t="shared" ref="X49" si="24">W49+1</f>
        <v>2031</v>
      </c>
      <c r="Y49" s="16">
        <f t="shared" ref="Y49" si="25">X49+1</f>
        <v>2032</v>
      </c>
      <c r="Z49" s="16">
        <f t="shared" ref="Z49" si="26">Y49+1</f>
        <v>2033</v>
      </c>
      <c r="AA49" s="16">
        <f t="shared" ref="AA49" si="27">Z49+1</f>
        <v>2034</v>
      </c>
      <c r="AB49" s="16">
        <f t="shared" ref="AB49" si="28">AA49+1</f>
        <v>2035</v>
      </c>
    </row>
    <row r="50" spans="1:28" s="9" customFormat="1" ht="15.75" thickBot="1">
      <c r="A50" s="17" t="s">
        <v>8</v>
      </c>
      <c r="B50" s="18"/>
      <c r="C50" s="19"/>
      <c r="D50" s="20"/>
      <c r="E50" s="20"/>
      <c r="F50" s="21"/>
      <c r="G50" s="21"/>
      <c r="H50" s="21"/>
      <c r="I50" s="21"/>
      <c r="J50" s="21"/>
      <c r="K50" s="21"/>
      <c r="L50" s="21"/>
      <c r="M50" s="21"/>
      <c r="N50" s="21"/>
      <c r="O50" s="21"/>
      <c r="P50" s="21"/>
      <c r="Q50" s="21"/>
      <c r="R50" s="19"/>
      <c r="S50" s="19"/>
      <c r="T50" s="19"/>
      <c r="U50" s="19"/>
      <c r="V50" s="19"/>
      <c r="W50" s="19"/>
      <c r="X50" s="19"/>
      <c r="Y50" s="19"/>
      <c r="Z50" s="19"/>
      <c r="AA50" s="19"/>
      <c r="AB50" s="19"/>
    </row>
    <row r="51" spans="1:28" s="29" customFormat="1">
      <c r="A51" s="22" t="s">
        <v>9</v>
      </c>
      <c r="B51" s="24" t="s">
        <v>48</v>
      </c>
      <c r="C51" s="191">
        <v>0.76</v>
      </c>
      <c r="D51" s="25">
        <v>0</v>
      </c>
      <c r="E51" s="26">
        <v>0</v>
      </c>
      <c r="F51" s="27">
        <v>4.5599999999999996</v>
      </c>
      <c r="G51" s="28">
        <v>12.16</v>
      </c>
      <c r="H51" s="28">
        <v>15.959999999999999</v>
      </c>
      <c r="I51" s="28">
        <v>18.62</v>
      </c>
      <c r="J51" s="28">
        <v>20.520000000000003</v>
      </c>
      <c r="K51" s="28">
        <v>21.28</v>
      </c>
      <c r="L51" s="28">
        <v>22.8</v>
      </c>
      <c r="M51" s="28">
        <v>22.8</v>
      </c>
      <c r="N51" s="28">
        <v>22.8</v>
      </c>
      <c r="O51" s="28">
        <v>22.8</v>
      </c>
      <c r="P51" s="28">
        <v>22.419999999999998</v>
      </c>
      <c r="Q51" s="28">
        <v>21.659999999999997</v>
      </c>
      <c r="R51" s="28">
        <v>20.900000000000002</v>
      </c>
      <c r="S51" s="28">
        <v>20.14</v>
      </c>
      <c r="T51" s="28">
        <v>19.760000000000002</v>
      </c>
      <c r="U51" s="28">
        <v>18.62</v>
      </c>
      <c r="V51" s="28">
        <v>17.86</v>
      </c>
      <c r="W51" s="28">
        <v>17.100000000000001</v>
      </c>
      <c r="X51" s="28">
        <v>16.34</v>
      </c>
      <c r="Y51" s="28">
        <v>15.579999999999998</v>
      </c>
      <c r="Z51" s="28">
        <v>14.82</v>
      </c>
      <c r="AA51" s="28">
        <v>14.06</v>
      </c>
      <c r="AB51" s="28">
        <v>12.920000000000002</v>
      </c>
    </row>
    <row r="52" spans="1:28" s="29" customFormat="1">
      <c r="A52" s="30" t="s">
        <v>10</v>
      </c>
      <c r="B52" s="31"/>
      <c r="C52" s="31">
        <v>535</v>
      </c>
      <c r="D52" s="32">
        <v>0</v>
      </c>
      <c r="E52" s="32">
        <v>0</v>
      </c>
      <c r="F52" s="33">
        <v>535</v>
      </c>
      <c r="G52" s="33">
        <v>535</v>
      </c>
      <c r="H52" s="33">
        <v>535</v>
      </c>
      <c r="I52" s="33">
        <v>535</v>
      </c>
      <c r="J52" s="33">
        <v>535</v>
      </c>
      <c r="K52" s="33">
        <v>535</v>
      </c>
      <c r="L52" s="33">
        <v>535</v>
      </c>
      <c r="M52" s="33">
        <v>535</v>
      </c>
      <c r="N52" s="33">
        <v>535</v>
      </c>
      <c r="O52" s="33">
        <v>535</v>
      </c>
      <c r="P52" s="33">
        <v>535</v>
      </c>
      <c r="Q52" s="33">
        <v>535</v>
      </c>
      <c r="R52" s="33">
        <v>535</v>
      </c>
      <c r="S52" s="33">
        <v>535</v>
      </c>
      <c r="T52" s="33">
        <v>535</v>
      </c>
      <c r="U52" s="33">
        <v>535</v>
      </c>
      <c r="V52" s="33">
        <v>535</v>
      </c>
      <c r="W52" s="33">
        <v>535</v>
      </c>
      <c r="X52" s="33">
        <v>535</v>
      </c>
      <c r="Y52" s="33">
        <v>535</v>
      </c>
      <c r="Z52" s="33">
        <v>535</v>
      </c>
      <c r="AA52" s="33">
        <v>535</v>
      </c>
      <c r="AB52" s="33">
        <v>535</v>
      </c>
    </row>
    <row r="53" spans="1:28" s="29" customFormat="1" ht="15.75" thickBot="1">
      <c r="A53" s="34" t="s">
        <v>11</v>
      </c>
      <c r="B53" s="35"/>
      <c r="C53" s="36"/>
      <c r="D53" s="37">
        <f>D52*D51</f>
        <v>0</v>
      </c>
      <c r="E53" s="37">
        <f t="shared" ref="E53:AB53" si="29">E52*E51</f>
        <v>0</v>
      </c>
      <c r="F53" s="37">
        <f t="shared" si="29"/>
        <v>2439.6</v>
      </c>
      <c r="G53" s="37">
        <f t="shared" si="29"/>
        <v>6505.6</v>
      </c>
      <c r="H53" s="37">
        <f t="shared" si="29"/>
        <v>8538.6</v>
      </c>
      <c r="I53" s="37">
        <f t="shared" si="29"/>
        <v>9961.7000000000007</v>
      </c>
      <c r="J53" s="37">
        <f t="shared" si="29"/>
        <v>10978.200000000003</v>
      </c>
      <c r="K53" s="37">
        <f t="shared" si="29"/>
        <v>11384.800000000001</v>
      </c>
      <c r="L53" s="37">
        <f t="shared" si="29"/>
        <v>12198</v>
      </c>
      <c r="M53" s="37">
        <f t="shared" si="29"/>
        <v>12198</v>
      </c>
      <c r="N53" s="37">
        <f t="shared" si="29"/>
        <v>12198</v>
      </c>
      <c r="O53" s="37">
        <f t="shared" si="29"/>
        <v>12198</v>
      </c>
      <c r="P53" s="37">
        <f t="shared" si="29"/>
        <v>11994.699999999999</v>
      </c>
      <c r="Q53" s="37">
        <f t="shared" si="29"/>
        <v>11588.099999999999</v>
      </c>
      <c r="R53" s="37">
        <f t="shared" si="29"/>
        <v>11181.500000000002</v>
      </c>
      <c r="S53" s="37">
        <f t="shared" si="29"/>
        <v>10774.9</v>
      </c>
      <c r="T53" s="37">
        <f t="shared" si="29"/>
        <v>10571.6</v>
      </c>
      <c r="U53" s="37">
        <f t="shared" si="29"/>
        <v>9961.7000000000007</v>
      </c>
      <c r="V53" s="37">
        <f t="shared" si="29"/>
        <v>9555.1</v>
      </c>
      <c r="W53" s="37">
        <f t="shared" si="29"/>
        <v>9148.5</v>
      </c>
      <c r="X53" s="37">
        <f t="shared" si="29"/>
        <v>8741.9</v>
      </c>
      <c r="Y53" s="37">
        <f t="shared" si="29"/>
        <v>8335.2999999999993</v>
      </c>
      <c r="Z53" s="37">
        <f t="shared" si="29"/>
        <v>7928.7</v>
      </c>
      <c r="AA53" s="37">
        <f t="shared" si="29"/>
        <v>7522.1</v>
      </c>
      <c r="AB53" s="37">
        <f t="shared" si="29"/>
        <v>6912.2000000000007</v>
      </c>
    </row>
    <row r="54" spans="1:28" s="9" customFormat="1" ht="15.75" thickBot="1">
      <c r="A54" s="17" t="s">
        <v>12</v>
      </c>
      <c r="B54" s="18"/>
      <c r="C54" s="19"/>
      <c r="D54" s="20"/>
      <c r="E54" s="38"/>
      <c r="F54" s="39"/>
      <c r="G54" s="19"/>
      <c r="H54" s="19"/>
      <c r="I54" s="19"/>
      <c r="J54" s="19"/>
      <c r="K54" s="19"/>
      <c r="L54" s="19"/>
      <c r="M54" s="19"/>
      <c r="N54" s="19"/>
      <c r="O54" s="19"/>
      <c r="P54" s="19"/>
      <c r="Q54" s="19"/>
      <c r="R54" s="19"/>
      <c r="S54" s="19"/>
      <c r="T54" s="19"/>
      <c r="U54" s="19"/>
      <c r="V54" s="19"/>
      <c r="W54" s="19"/>
      <c r="X54" s="19"/>
      <c r="Y54" s="19"/>
      <c r="Z54" s="19"/>
      <c r="AA54" s="19"/>
      <c r="AB54" s="19"/>
    </row>
    <row r="55" spans="1:28" s="29" customFormat="1" ht="15.75" thickBot="1">
      <c r="A55" s="30" t="s">
        <v>13</v>
      </c>
      <c r="B55" s="40"/>
      <c r="C55" s="41"/>
      <c r="D55" s="128"/>
      <c r="E55" s="42">
        <v>0</v>
      </c>
      <c r="F55" s="42">
        <v>0</v>
      </c>
      <c r="G55" s="42">
        <v>0</v>
      </c>
      <c r="H55" s="42">
        <v>0</v>
      </c>
      <c r="I55" s="42">
        <v>0</v>
      </c>
      <c r="J55" s="42">
        <v>0</v>
      </c>
      <c r="K55" s="42">
        <v>0</v>
      </c>
      <c r="L55" s="42">
        <v>0</v>
      </c>
      <c r="M55" s="42">
        <v>0</v>
      </c>
      <c r="N55" s="42">
        <v>0</v>
      </c>
      <c r="O55" s="42">
        <v>0</v>
      </c>
      <c r="P55" s="42">
        <v>0</v>
      </c>
      <c r="Q55" s="42">
        <v>0</v>
      </c>
      <c r="R55" s="42">
        <v>0</v>
      </c>
      <c r="S55" s="42">
        <v>0</v>
      </c>
      <c r="T55" s="42">
        <v>0</v>
      </c>
      <c r="U55" s="42">
        <v>0</v>
      </c>
      <c r="V55" s="42">
        <v>0</v>
      </c>
      <c r="W55" s="42">
        <v>0</v>
      </c>
      <c r="X55" s="42">
        <v>0</v>
      </c>
      <c r="Y55" s="42">
        <v>0</v>
      </c>
      <c r="Z55" s="42">
        <v>0</v>
      </c>
      <c r="AA55" s="42">
        <v>0</v>
      </c>
      <c r="AB55" s="42">
        <v>0</v>
      </c>
    </row>
    <row r="56" spans="1:28" s="29" customFormat="1" ht="15.75" thickBot="1">
      <c r="A56" s="43" t="s">
        <v>14</v>
      </c>
      <c r="B56" s="44"/>
      <c r="C56" s="45"/>
      <c r="D56" s="46">
        <f>650</f>
        <v>650</v>
      </c>
      <c r="E56" s="46">
        <f>650</f>
        <v>650</v>
      </c>
      <c r="F56" s="46">
        <f>650</f>
        <v>650</v>
      </c>
      <c r="G56" s="46">
        <f>650</f>
        <v>650</v>
      </c>
      <c r="H56" s="46">
        <f>650</f>
        <v>650</v>
      </c>
      <c r="I56" s="46">
        <f>650</f>
        <v>650</v>
      </c>
      <c r="J56" s="46">
        <f>650</f>
        <v>650</v>
      </c>
      <c r="K56" s="46">
        <f>650</f>
        <v>650</v>
      </c>
      <c r="L56" s="46">
        <f>650</f>
        <v>650</v>
      </c>
      <c r="M56" s="46">
        <f>650</f>
        <v>650</v>
      </c>
      <c r="N56" s="46">
        <f>650</f>
        <v>650</v>
      </c>
      <c r="O56" s="46">
        <f>650</f>
        <v>650</v>
      </c>
      <c r="P56" s="46">
        <f>650</f>
        <v>650</v>
      </c>
      <c r="Q56" s="46">
        <f>650</f>
        <v>650</v>
      </c>
      <c r="R56" s="46">
        <f>650</f>
        <v>650</v>
      </c>
      <c r="S56" s="46">
        <f>650</f>
        <v>650</v>
      </c>
      <c r="T56" s="46">
        <f>650</f>
        <v>650</v>
      </c>
      <c r="U56" s="46">
        <f>650</f>
        <v>650</v>
      </c>
      <c r="V56" s="46">
        <f>650</f>
        <v>650</v>
      </c>
      <c r="W56" s="46">
        <f>650</f>
        <v>650</v>
      </c>
      <c r="X56" s="46">
        <f>650</f>
        <v>650</v>
      </c>
      <c r="Y56" s="46">
        <f>650</f>
        <v>650</v>
      </c>
      <c r="Z56" s="46">
        <f>650</f>
        <v>650</v>
      </c>
      <c r="AA56" s="46">
        <f>650</f>
        <v>650</v>
      </c>
      <c r="AB56" s="168">
        <f>650</f>
        <v>650</v>
      </c>
    </row>
    <row r="57" spans="1:28" s="29" customFormat="1">
      <c r="A57" s="22" t="s">
        <v>15</v>
      </c>
      <c r="B57" s="47"/>
      <c r="C57" s="48"/>
      <c r="D57" s="49"/>
      <c r="E57" s="50"/>
      <c r="F57" s="49"/>
      <c r="G57" s="49"/>
      <c r="H57" s="49"/>
      <c r="I57" s="49"/>
      <c r="J57" s="49"/>
      <c r="K57" s="49"/>
      <c r="L57" s="49"/>
      <c r="M57" s="49"/>
      <c r="N57" s="49"/>
      <c r="O57" s="49"/>
      <c r="P57" s="49"/>
      <c r="Q57" s="49"/>
      <c r="R57" s="49"/>
      <c r="S57" s="49"/>
      <c r="T57" s="49"/>
      <c r="U57" s="49"/>
      <c r="V57" s="49"/>
      <c r="W57" s="49"/>
      <c r="X57" s="49"/>
      <c r="Y57" s="49"/>
      <c r="Z57" s="49"/>
      <c r="AA57" s="49"/>
      <c r="AB57" s="49"/>
    </row>
    <row r="58" spans="1:28" s="9" customFormat="1">
      <c r="A58" s="51" t="s">
        <v>16</v>
      </c>
      <c r="B58" s="52"/>
      <c r="C58" s="53"/>
      <c r="D58" s="54">
        <v>450</v>
      </c>
      <c r="E58" s="55">
        <v>250</v>
      </c>
      <c r="F58" s="56">
        <v>200</v>
      </c>
      <c r="G58" s="57">
        <v>200</v>
      </c>
      <c r="H58" s="57">
        <v>180</v>
      </c>
      <c r="I58" s="57">
        <v>150</v>
      </c>
      <c r="J58" s="57">
        <v>150</v>
      </c>
      <c r="K58" s="57">
        <v>150</v>
      </c>
      <c r="L58" s="57">
        <v>150</v>
      </c>
      <c r="M58" s="57">
        <v>150</v>
      </c>
      <c r="N58" s="57">
        <v>150</v>
      </c>
      <c r="O58" s="57">
        <v>150</v>
      </c>
      <c r="P58" s="57">
        <v>150</v>
      </c>
      <c r="Q58" s="57">
        <v>150</v>
      </c>
      <c r="R58" s="57">
        <v>150</v>
      </c>
      <c r="S58" s="57">
        <v>150</v>
      </c>
      <c r="T58" s="57">
        <v>150</v>
      </c>
      <c r="U58" s="57">
        <v>150</v>
      </c>
      <c r="V58" s="57">
        <v>150</v>
      </c>
      <c r="W58" s="57">
        <v>150</v>
      </c>
      <c r="X58" s="57">
        <v>150</v>
      </c>
      <c r="Y58" s="57">
        <v>150</v>
      </c>
      <c r="Z58" s="57">
        <v>150</v>
      </c>
      <c r="AA58" s="57">
        <v>150</v>
      </c>
      <c r="AB58" s="57">
        <v>150</v>
      </c>
    </row>
    <row r="59" spans="1:28" s="9" customFormat="1">
      <c r="A59" s="51" t="s">
        <v>17</v>
      </c>
      <c r="B59" s="58"/>
      <c r="C59" s="59"/>
      <c r="D59" s="60">
        <v>500</v>
      </c>
      <c r="E59" s="61">
        <v>1000</v>
      </c>
      <c r="F59" s="62">
        <v>1800</v>
      </c>
      <c r="G59" s="63">
        <v>1800</v>
      </c>
      <c r="H59" s="63">
        <v>1800</v>
      </c>
      <c r="I59" s="63">
        <v>1800</v>
      </c>
      <c r="J59" s="63">
        <v>1800</v>
      </c>
      <c r="K59" s="63">
        <v>1800</v>
      </c>
      <c r="L59" s="63">
        <v>1800</v>
      </c>
      <c r="M59" s="63">
        <v>1800</v>
      </c>
      <c r="N59" s="63">
        <v>1800</v>
      </c>
      <c r="O59" s="63">
        <v>1800</v>
      </c>
      <c r="P59" s="63">
        <v>1800</v>
      </c>
      <c r="Q59" s="63">
        <v>1800</v>
      </c>
      <c r="R59" s="63">
        <v>1800</v>
      </c>
      <c r="S59" s="63">
        <v>1800</v>
      </c>
      <c r="T59" s="63">
        <v>1800</v>
      </c>
      <c r="U59" s="63">
        <v>1800</v>
      </c>
      <c r="V59" s="63">
        <v>1800</v>
      </c>
      <c r="W59" s="63">
        <v>1800</v>
      </c>
      <c r="X59" s="63">
        <v>1800</v>
      </c>
      <c r="Y59" s="63">
        <v>1800</v>
      </c>
      <c r="Z59" s="63">
        <v>1800</v>
      </c>
      <c r="AA59" s="63">
        <v>1800</v>
      </c>
      <c r="AB59" s="63">
        <v>1800</v>
      </c>
    </row>
    <row r="60" spans="1:28" s="9" customFormat="1">
      <c r="A60" s="64" t="s">
        <v>18</v>
      </c>
      <c r="B60" s="65"/>
      <c r="C60" s="53"/>
      <c r="D60" s="60">
        <v>15</v>
      </c>
      <c r="E60" s="61">
        <v>15</v>
      </c>
      <c r="F60" s="62">
        <v>30</v>
      </c>
      <c r="G60" s="57">
        <v>30</v>
      </c>
      <c r="H60" s="57">
        <v>30</v>
      </c>
      <c r="I60" s="57">
        <v>30</v>
      </c>
      <c r="J60" s="57">
        <v>30</v>
      </c>
      <c r="K60" s="57">
        <v>30</v>
      </c>
      <c r="L60" s="57">
        <v>30</v>
      </c>
      <c r="M60" s="57">
        <v>30</v>
      </c>
      <c r="N60" s="57">
        <v>30</v>
      </c>
      <c r="O60" s="57">
        <v>30</v>
      </c>
      <c r="P60" s="57">
        <v>30</v>
      </c>
      <c r="Q60" s="57">
        <v>30</v>
      </c>
      <c r="R60" s="57">
        <v>30</v>
      </c>
      <c r="S60" s="57">
        <v>30</v>
      </c>
      <c r="T60" s="57">
        <v>30</v>
      </c>
      <c r="U60" s="57">
        <v>30</v>
      </c>
      <c r="V60" s="57">
        <v>30</v>
      </c>
      <c r="W60" s="57">
        <v>37.5</v>
      </c>
      <c r="X60" s="57">
        <v>37.5</v>
      </c>
      <c r="Y60" s="57">
        <v>37.5</v>
      </c>
      <c r="Z60" s="57">
        <v>37.5</v>
      </c>
      <c r="AA60" s="57">
        <v>37.5</v>
      </c>
      <c r="AB60" s="57">
        <v>37.5</v>
      </c>
    </row>
    <row r="61" spans="1:28" s="9" customFormat="1">
      <c r="A61" s="60" t="s">
        <v>19</v>
      </c>
      <c r="B61" s="66"/>
      <c r="C61" s="53"/>
      <c r="D61" s="60">
        <v>30</v>
      </c>
      <c r="E61" s="61">
        <v>15</v>
      </c>
      <c r="F61" s="62">
        <v>5</v>
      </c>
      <c r="G61" s="57">
        <v>5</v>
      </c>
      <c r="H61" s="57">
        <v>5</v>
      </c>
      <c r="I61" s="57">
        <v>5</v>
      </c>
      <c r="J61" s="57">
        <v>5</v>
      </c>
      <c r="K61" s="57">
        <v>5</v>
      </c>
      <c r="L61" s="57">
        <v>5</v>
      </c>
      <c r="M61" s="57">
        <v>5</v>
      </c>
      <c r="N61" s="57">
        <v>5</v>
      </c>
      <c r="O61" s="57">
        <v>5</v>
      </c>
      <c r="P61" s="57">
        <v>5</v>
      </c>
      <c r="Q61" s="57">
        <v>5</v>
      </c>
      <c r="R61" s="57">
        <v>5</v>
      </c>
      <c r="S61" s="57">
        <v>5</v>
      </c>
      <c r="T61" s="57">
        <v>5</v>
      </c>
      <c r="U61" s="57">
        <v>5</v>
      </c>
      <c r="V61" s="57">
        <v>5</v>
      </c>
      <c r="W61" s="57">
        <v>5</v>
      </c>
      <c r="X61" s="57">
        <v>5</v>
      </c>
      <c r="Y61" s="57">
        <v>5</v>
      </c>
      <c r="Z61" s="57">
        <v>5</v>
      </c>
      <c r="AA61" s="57">
        <v>5</v>
      </c>
      <c r="AB61" s="57">
        <v>5</v>
      </c>
    </row>
    <row r="62" spans="1:28" s="9" customFormat="1">
      <c r="A62" s="51" t="s">
        <v>20</v>
      </c>
      <c r="B62" s="66"/>
      <c r="C62" s="53"/>
      <c r="D62" s="60">
        <v>150</v>
      </c>
      <c r="E62" s="61">
        <v>50</v>
      </c>
      <c r="F62" s="62">
        <v>10</v>
      </c>
      <c r="G62" s="57">
        <v>10</v>
      </c>
      <c r="H62" s="57">
        <v>10</v>
      </c>
      <c r="I62" s="57">
        <v>10</v>
      </c>
      <c r="J62" s="57">
        <v>10</v>
      </c>
      <c r="K62" s="57">
        <v>10</v>
      </c>
      <c r="L62" s="57">
        <v>10</v>
      </c>
      <c r="M62" s="57">
        <v>10</v>
      </c>
      <c r="N62" s="57">
        <v>10</v>
      </c>
      <c r="O62" s="57">
        <v>10</v>
      </c>
      <c r="P62" s="57">
        <v>10</v>
      </c>
      <c r="Q62" s="57">
        <v>10</v>
      </c>
      <c r="R62" s="57">
        <v>10</v>
      </c>
      <c r="S62" s="57">
        <v>10</v>
      </c>
      <c r="T62" s="57">
        <v>10</v>
      </c>
      <c r="U62" s="57">
        <v>10</v>
      </c>
      <c r="V62" s="57">
        <v>10</v>
      </c>
      <c r="W62" s="57">
        <v>10</v>
      </c>
      <c r="X62" s="57">
        <v>10</v>
      </c>
      <c r="Y62" s="57">
        <v>10</v>
      </c>
      <c r="Z62" s="57">
        <v>10</v>
      </c>
      <c r="AA62" s="57">
        <v>10</v>
      </c>
      <c r="AB62" s="57">
        <v>10</v>
      </c>
    </row>
    <row r="63" spans="1:28" s="9" customFormat="1">
      <c r="A63" s="51" t="s">
        <v>21</v>
      </c>
      <c r="B63" s="66"/>
      <c r="C63" s="53"/>
      <c r="D63" s="60">
        <v>200</v>
      </c>
      <c r="E63" s="61">
        <v>200</v>
      </c>
      <c r="F63" s="62">
        <v>200</v>
      </c>
      <c r="G63" s="57">
        <v>200</v>
      </c>
      <c r="H63" s="57">
        <v>200</v>
      </c>
      <c r="I63" s="57">
        <v>200</v>
      </c>
      <c r="J63" s="57">
        <v>200</v>
      </c>
      <c r="K63" s="57">
        <v>200</v>
      </c>
      <c r="L63" s="57">
        <v>200</v>
      </c>
      <c r="M63" s="57">
        <v>200</v>
      </c>
      <c r="N63" s="57">
        <v>200</v>
      </c>
      <c r="O63" s="57">
        <v>200</v>
      </c>
      <c r="P63" s="57">
        <v>200</v>
      </c>
      <c r="Q63" s="57">
        <v>200</v>
      </c>
      <c r="R63" s="57">
        <v>200</v>
      </c>
      <c r="S63" s="57">
        <v>200</v>
      </c>
      <c r="T63" s="57">
        <v>200</v>
      </c>
      <c r="U63" s="57">
        <v>200</v>
      </c>
      <c r="V63" s="57">
        <v>200</v>
      </c>
      <c r="W63" s="57">
        <v>200</v>
      </c>
      <c r="X63" s="57">
        <v>200</v>
      </c>
      <c r="Y63" s="57">
        <v>200</v>
      </c>
      <c r="Z63" s="57">
        <v>200</v>
      </c>
      <c r="AA63" s="57">
        <v>200</v>
      </c>
      <c r="AB63" s="57">
        <v>200</v>
      </c>
    </row>
    <row r="64" spans="1:28" s="9" customFormat="1">
      <c r="A64" s="51" t="s">
        <v>22</v>
      </c>
      <c r="B64" s="66"/>
      <c r="C64" s="53"/>
      <c r="D64" s="60">
        <v>15</v>
      </c>
      <c r="E64" s="61">
        <v>15</v>
      </c>
      <c r="F64" s="62">
        <v>10</v>
      </c>
      <c r="G64" s="57">
        <v>10</v>
      </c>
      <c r="H64" s="57">
        <v>10</v>
      </c>
      <c r="I64" s="57">
        <v>10</v>
      </c>
      <c r="J64" s="57">
        <v>10</v>
      </c>
      <c r="K64" s="57">
        <v>10</v>
      </c>
      <c r="L64" s="57">
        <v>10</v>
      </c>
      <c r="M64" s="57">
        <v>10</v>
      </c>
      <c r="N64" s="57">
        <v>10</v>
      </c>
      <c r="O64" s="57">
        <v>10</v>
      </c>
      <c r="P64" s="57">
        <v>10</v>
      </c>
      <c r="Q64" s="57">
        <v>10</v>
      </c>
      <c r="R64" s="57">
        <v>10</v>
      </c>
      <c r="S64" s="57">
        <v>10</v>
      </c>
      <c r="T64" s="57">
        <v>10</v>
      </c>
      <c r="U64" s="57">
        <v>10</v>
      </c>
      <c r="V64" s="57">
        <v>10</v>
      </c>
      <c r="W64" s="57">
        <v>10</v>
      </c>
      <c r="X64" s="57">
        <v>10</v>
      </c>
      <c r="Y64" s="57">
        <v>10</v>
      </c>
      <c r="Z64" s="57">
        <v>10</v>
      </c>
      <c r="AA64" s="57">
        <v>10</v>
      </c>
      <c r="AB64" s="57">
        <v>10</v>
      </c>
    </row>
    <row r="65" spans="1:54" s="9" customFormat="1">
      <c r="A65" s="51" t="s">
        <v>23</v>
      </c>
      <c r="B65" s="66"/>
      <c r="C65" s="53"/>
      <c r="D65" s="60">
        <v>100</v>
      </c>
      <c r="E65" s="61">
        <v>30</v>
      </c>
      <c r="F65" s="62">
        <v>25</v>
      </c>
      <c r="G65" s="57">
        <v>0</v>
      </c>
      <c r="H65" s="57">
        <v>0</v>
      </c>
      <c r="I65" s="57">
        <v>0</v>
      </c>
      <c r="J65" s="57">
        <v>0</v>
      </c>
      <c r="K65" s="57">
        <v>0</v>
      </c>
      <c r="L65" s="57">
        <v>0</v>
      </c>
      <c r="M65" s="57">
        <v>0</v>
      </c>
      <c r="N65" s="57">
        <v>0</v>
      </c>
      <c r="O65" s="57">
        <v>0</v>
      </c>
      <c r="P65" s="57">
        <v>0</v>
      </c>
      <c r="Q65" s="57">
        <v>0</v>
      </c>
      <c r="R65" s="57">
        <v>0</v>
      </c>
      <c r="S65" s="57">
        <v>0</v>
      </c>
      <c r="T65" s="57">
        <v>0</v>
      </c>
      <c r="U65" s="57">
        <v>0</v>
      </c>
      <c r="V65" s="57">
        <v>0</v>
      </c>
      <c r="W65" s="57">
        <v>0</v>
      </c>
      <c r="X65" s="57">
        <v>0</v>
      </c>
      <c r="Y65" s="57">
        <v>0</v>
      </c>
      <c r="Z65" s="57">
        <v>0</v>
      </c>
      <c r="AA65" s="57">
        <v>0</v>
      </c>
      <c r="AB65" s="57">
        <v>0</v>
      </c>
    </row>
    <row r="66" spans="1:54" s="9" customFormat="1">
      <c r="A66" s="51" t="s">
        <v>24</v>
      </c>
      <c r="B66" s="66"/>
      <c r="C66" s="53"/>
      <c r="D66" s="60">
        <v>188.47</v>
      </c>
      <c r="E66" s="61">
        <v>100.48</v>
      </c>
      <c r="F66" s="62">
        <v>53.34</v>
      </c>
      <c r="G66" s="57">
        <v>0</v>
      </c>
      <c r="H66" s="57">
        <v>0</v>
      </c>
      <c r="I66" s="57">
        <v>0</v>
      </c>
      <c r="J66" s="57">
        <v>0</v>
      </c>
      <c r="K66" s="57">
        <v>0</v>
      </c>
      <c r="L66" s="57">
        <v>0</v>
      </c>
      <c r="M66" s="57">
        <v>0</v>
      </c>
      <c r="N66" s="57">
        <v>0</v>
      </c>
      <c r="O66" s="57">
        <v>0</v>
      </c>
      <c r="P66" s="57">
        <v>0</v>
      </c>
      <c r="Q66" s="57">
        <v>0</v>
      </c>
      <c r="R66" s="57">
        <v>0</v>
      </c>
      <c r="S66" s="57">
        <v>0</v>
      </c>
      <c r="T66" s="57">
        <v>0</v>
      </c>
      <c r="U66" s="57">
        <v>0</v>
      </c>
      <c r="V66" s="57">
        <v>0</v>
      </c>
      <c r="W66" s="57">
        <v>0</v>
      </c>
      <c r="X66" s="57">
        <v>0</v>
      </c>
      <c r="Y66" s="57">
        <v>0</v>
      </c>
      <c r="Z66" s="57">
        <v>0</v>
      </c>
      <c r="AA66" s="57">
        <v>0</v>
      </c>
      <c r="AB66" s="57">
        <v>0</v>
      </c>
    </row>
    <row r="67" spans="1:54" s="9" customFormat="1">
      <c r="A67" s="51" t="s">
        <v>25</v>
      </c>
      <c r="B67" s="66"/>
      <c r="C67" s="53"/>
      <c r="D67" s="60">
        <v>35.979999999999997</v>
      </c>
      <c r="E67" s="60">
        <v>35.979999999999997</v>
      </c>
      <c r="F67" s="60">
        <v>35.979999999999997</v>
      </c>
      <c r="G67" s="60">
        <v>35.979999999999997</v>
      </c>
      <c r="H67" s="60">
        <v>35.979999999999997</v>
      </c>
      <c r="I67" s="60">
        <v>35.979999999999997</v>
      </c>
      <c r="J67" s="60">
        <v>35.979999999999997</v>
      </c>
      <c r="K67" s="60">
        <v>35.979999999999997</v>
      </c>
      <c r="L67" s="60">
        <v>35.979999999999997</v>
      </c>
      <c r="M67" s="60">
        <v>35.979999999999997</v>
      </c>
      <c r="N67" s="60">
        <v>35.979999999999997</v>
      </c>
      <c r="O67" s="60">
        <v>35.979999999999997</v>
      </c>
      <c r="P67" s="60">
        <v>35.979999999999997</v>
      </c>
      <c r="Q67" s="60">
        <v>35.979999999999997</v>
      </c>
      <c r="R67" s="60">
        <v>35.979999999999997</v>
      </c>
      <c r="S67" s="60">
        <v>35.979999999999997</v>
      </c>
      <c r="T67" s="60">
        <v>35.979999999999997</v>
      </c>
      <c r="U67" s="60">
        <v>35.979999999999997</v>
      </c>
      <c r="V67" s="60">
        <v>35.979999999999997</v>
      </c>
      <c r="W67" s="60">
        <v>35.979999999999997</v>
      </c>
      <c r="X67" s="60">
        <v>35.979999999999997</v>
      </c>
      <c r="Y67" s="60">
        <v>35.979999999999997</v>
      </c>
      <c r="Z67" s="60">
        <v>35.979999999999997</v>
      </c>
      <c r="AA67" s="60">
        <v>35.979999999999997</v>
      </c>
      <c r="AB67" s="60">
        <v>35.979999999999997</v>
      </c>
    </row>
    <row r="68" spans="1:54" s="9" customFormat="1">
      <c r="A68" s="51" t="s">
        <v>26</v>
      </c>
      <c r="B68" s="58"/>
      <c r="C68" s="53"/>
      <c r="D68" s="60">
        <v>2</v>
      </c>
      <c r="E68" s="61">
        <v>2</v>
      </c>
      <c r="F68" s="62">
        <v>2</v>
      </c>
      <c r="G68" s="57">
        <v>2</v>
      </c>
      <c r="H68" s="57">
        <v>2</v>
      </c>
      <c r="I68" s="57">
        <v>2</v>
      </c>
      <c r="J68" s="57">
        <v>2</v>
      </c>
      <c r="K68" s="57">
        <v>2</v>
      </c>
      <c r="L68" s="57">
        <v>2</v>
      </c>
      <c r="M68" s="57">
        <v>2</v>
      </c>
      <c r="N68" s="57">
        <v>2</v>
      </c>
      <c r="O68" s="57">
        <v>2</v>
      </c>
      <c r="P68" s="57">
        <v>2</v>
      </c>
      <c r="Q68" s="57">
        <v>2</v>
      </c>
      <c r="R68" s="57">
        <v>2</v>
      </c>
      <c r="S68" s="57">
        <v>2</v>
      </c>
      <c r="T68" s="57">
        <v>2</v>
      </c>
      <c r="U68" s="57">
        <v>2</v>
      </c>
      <c r="V68" s="57">
        <v>2</v>
      </c>
      <c r="W68" s="57">
        <v>2</v>
      </c>
      <c r="X68" s="57">
        <v>2</v>
      </c>
      <c r="Y68" s="57">
        <v>2</v>
      </c>
      <c r="Z68" s="57">
        <v>2</v>
      </c>
      <c r="AA68" s="57">
        <v>2</v>
      </c>
      <c r="AB68" s="57">
        <v>2</v>
      </c>
    </row>
    <row r="69" spans="1:54" s="9" customFormat="1">
      <c r="A69" s="60" t="s">
        <v>27</v>
      </c>
      <c r="B69" s="66"/>
      <c r="C69" s="53"/>
      <c r="D69" s="67">
        <v>20</v>
      </c>
      <c r="E69" s="67">
        <v>20</v>
      </c>
      <c r="F69" s="67">
        <v>20</v>
      </c>
      <c r="G69" s="67">
        <v>20</v>
      </c>
      <c r="H69" s="67">
        <v>20</v>
      </c>
      <c r="I69" s="67">
        <v>20</v>
      </c>
      <c r="J69" s="67">
        <v>20</v>
      </c>
      <c r="K69" s="67">
        <v>20</v>
      </c>
      <c r="L69" s="67">
        <v>20</v>
      </c>
      <c r="M69" s="67">
        <v>20</v>
      </c>
      <c r="N69" s="67">
        <v>20</v>
      </c>
      <c r="O69" s="67">
        <v>20</v>
      </c>
      <c r="P69" s="67">
        <v>20</v>
      </c>
      <c r="Q69" s="67">
        <v>20</v>
      </c>
      <c r="R69" s="67">
        <v>20</v>
      </c>
      <c r="S69" s="67">
        <v>20</v>
      </c>
      <c r="T69" s="67">
        <v>20</v>
      </c>
      <c r="U69" s="67">
        <v>20</v>
      </c>
      <c r="V69" s="67">
        <v>20</v>
      </c>
      <c r="W69" s="67">
        <v>20</v>
      </c>
      <c r="X69" s="67">
        <v>20</v>
      </c>
      <c r="Y69" s="67">
        <v>20</v>
      </c>
      <c r="Z69" s="67">
        <v>20</v>
      </c>
      <c r="AA69" s="67">
        <v>20</v>
      </c>
      <c r="AB69" s="67">
        <v>20</v>
      </c>
    </row>
    <row r="70" spans="1:54" s="72" customFormat="1" ht="15.75" thickBot="1">
      <c r="A70" s="68" t="s">
        <v>28</v>
      </c>
      <c r="B70" s="69"/>
      <c r="C70" s="70"/>
      <c r="D70" s="71">
        <f>SUM(D58:D69)</f>
        <v>1706.45</v>
      </c>
      <c r="E70" s="71">
        <f t="shared" ref="E70:AB70" si="30">SUM(E58:E69)</f>
        <v>1733.46</v>
      </c>
      <c r="F70" s="71">
        <f t="shared" si="30"/>
        <v>2391.3200000000002</v>
      </c>
      <c r="G70" s="71">
        <f t="shared" si="30"/>
        <v>2312.98</v>
      </c>
      <c r="H70" s="71">
        <f t="shared" si="30"/>
        <v>2292.98</v>
      </c>
      <c r="I70" s="71">
        <f t="shared" si="30"/>
        <v>2262.98</v>
      </c>
      <c r="J70" s="71">
        <f t="shared" si="30"/>
        <v>2262.98</v>
      </c>
      <c r="K70" s="71">
        <f t="shared" si="30"/>
        <v>2262.98</v>
      </c>
      <c r="L70" s="71">
        <f t="shared" si="30"/>
        <v>2262.98</v>
      </c>
      <c r="M70" s="71">
        <f t="shared" si="30"/>
        <v>2262.98</v>
      </c>
      <c r="N70" s="71">
        <f t="shared" si="30"/>
        <v>2262.98</v>
      </c>
      <c r="O70" s="71">
        <f t="shared" si="30"/>
        <v>2262.98</v>
      </c>
      <c r="P70" s="71">
        <f t="shared" si="30"/>
        <v>2262.98</v>
      </c>
      <c r="Q70" s="71">
        <f t="shared" si="30"/>
        <v>2262.98</v>
      </c>
      <c r="R70" s="71">
        <f t="shared" si="30"/>
        <v>2262.98</v>
      </c>
      <c r="S70" s="71">
        <f t="shared" si="30"/>
        <v>2262.98</v>
      </c>
      <c r="T70" s="71">
        <f t="shared" si="30"/>
        <v>2262.98</v>
      </c>
      <c r="U70" s="71">
        <f t="shared" si="30"/>
        <v>2262.98</v>
      </c>
      <c r="V70" s="71">
        <f t="shared" si="30"/>
        <v>2262.98</v>
      </c>
      <c r="W70" s="71">
        <f t="shared" si="30"/>
        <v>2270.48</v>
      </c>
      <c r="X70" s="71">
        <f t="shared" si="30"/>
        <v>2270.48</v>
      </c>
      <c r="Y70" s="71">
        <f t="shared" si="30"/>
        <v>2270.48</v>
      </c>
      <c r="Z70" s="71">
        <f t="shared" si="30"/>
        <v>2270.48</v>
      </c>
      <c r="AA70" s="71">
        <f t="shared" si="30"/>
        <v>2270.48</v>
      </c>
      <c r="AB70" s="169">
        <f t="shared" si="30"/>
        <v>2270.48</v>
      </c>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row>
    <row r="71" spans="1:54" s="29" customFormat="1">
      <c r="A71" s="73" t="s">
        <v>29</v>
      </c>
      <c r="B71" s="74"/>
      <c r="C71" s="75">
        <v>50</v>
      </c>
      <c r="D71" s="76">
        <f t="shared" ref="D71:V71" si="31">$C71*D51</f>
        <v>0</v>
      </c>
      <c r="E71" s="76">
        <f t="shared" si="31"/>
        <v>0</v>
      </c>
      <c r="F71" s="76">
        <f t="shared" si="31"/>
        <v>227.99999999999997</v>
      </c>
      <c r="G71" s="76">
        <f t="shared" si="31"/>
        <v>608</v>
      </c>
      <c r="H71" s="76">
        <f t="shared" si="31"/>
        <v>798</v>
      </c>
      <c r="I71" s="76">
        <f t="shared" si="31"/>
        <v>931</v>
      </c>
      <c r="J71" s="76">
        <f t="shared" si="31"/>
        <v>1026.0000000000002</v>
      </c>
      <c r="K71" s="76">
        <f t="shared" si="31"/>
        <v>1064</v>
      </c>
      <c r="L71" s="76">
        <f t="shared" si="31"/>
        <v>1140</v>
      </c>
      <c r="M71" s="76">
        <f t="shared" si="31"/>
        <v>1140</v>
      </c>
      <c r="N71" s="76">
        <f t="shared" si="31"/>
        <v>1140</v>
      </c>
      <c r="O71" s="76">
        <f t="shared" si="31"/>
        <v>1140</v>
      </c>
      <c r="P71" s="76">
        <f t="shared" si="31"/>
        <v>1121</v>
      </c>
      <c r="Q71" s="76">
        <f t="shared" si="31"/>
        <v>1082.9999999999998</v>
      </c>
      <c r="R71" s="76">
        <f t="shared" si="31"/>
        <v>1045</v>
      </c>
      <c r="S71" s="76">
        <f t="shared" si="31"/>
        <v>1007</v>
      </c>
      <c r="T71" s="76">
        <f t="shared" si="31"/>
        <v>988.00000000000011</v>
      </c>
      <c r="U71" s="76">
        <f t="shared" si="31"/>
        <v>931</v>
      </c>
      <c r="V71" s="76">
        <f t="shared" si="31"/>
        <v>893</v>
      </c>
      <c r="W71" s="76">
        <f>($C71+5)*W51</f>
        <v>940.50000000000011</v>
      </c>
      <c r="X71" s="76">
        <f>($C71+2)*X51</f>
        <v>849.68</v>
      </c>
      <c r="Y71" s="76">
        <f>($C71+2)*Y51</f>
        <v>810.15999999999985</v>
      </c>
      <c r="Z71" s="76">
        <f>($C71+2)*Z51</f>
        <v>770.64</v>
      </c>
      <c r="AA71" s="76">
        <f>($C71+2)*AA51</f>
        <v>731.12</v>
      </c>
      <c r="AB71" s="76">
        <f>($C71+2)*AB51</f>
        <v>671.84000000000015</v>
      </c>
    </row>
    <row r="72" spans="1:54" s="78" customFormat="1" ht="15.75" thickBot="1">
      <c r="A72" s="34" t="s">
        <v>30</v>
      </c>
      <c r="B72" s="35"/>
      <c r="C72" s="36"/>
      <c r="D72" s="77">
        <f>D55+D56+D70+D71</f>
        <v>2356.4499999999998</v>
      </c>
      <c r="E72" s="77">
        <f t="shared" ref="E72:AB72" si="32">E55+E56+E70+E71</f>
        <v>2383.46</v>
      </c>
      <c r="F72" s="77">
        <f t="shared" si="32"/>
        <v>3269.32</v>
      </c>
      <c r="G72" s="77">
        <f t="shared" si="32"/>
        <v>3570.98</v>
      </c>
      <c r="H72" s="77">
        <f t="shared" si="32"/>
        <v>3740.98</v>
      </c>
      <c r="I72" s="77">
        <f t="shared" si="32"/>
        <v>3843.98</v>
      </c>
      <c r="J72" s="77">
        <f t="shared" si="32"/>
        <v>3938.9800000000005</v>
      </c>
      <c r="K72" s="77">
        <f t="shared" si="32"/>
        <v>3976.98</v>
      </c>
      <c r="L72" s="77">
        <f t="shared" si="32"/>
        <v>4052.98</v>
      </c>
      <c r="M72" s="77">
        <f t="shared" si="32"/>
        <v>4052.98</v>
      </c>
      <c r="N72" s="77">
        <f t="shared" si="32"/>
        <v>4052.98</v>
      </c>
      <c r="O72" s="77">
        <f t="shared" si="32"/>
        <v>4052.98</v>
      </c>
      <c r="P72" s="77">
        <f t="shared" si="32"/>
        <v>4033.98</v>
      </c>
      <c r="Q72" s="77">
        <f t="shared" si="32"/>
        <v>3995.9799999999996</v>
      </c>
      <c r="R72" s="77">
        <f t="shared" si="32"/>
        <v>3957.98</v>
      </c>
      <c r="S72" s="77">
        <f t="shared" si="32"/>
        <v>3919.98</v>
      </c>
      <c r="T72" s="77">
        <f t="shared" si="32"/>
        <v>3900.98</v>
      </c>
      <c r="U72" s="77">
        <f t="shared" si="32"/>
        <v>3843.98</v>
      </c>
      <c r="V72" s="77">
        <f t="shared" si="32"/>
        <v>3805.98</v>
      </c>
      <c r="W72" s="77">
        <f t="shared" si="32"/>
        <v>3860.98</v>
      </c>
      <c r="X72" s="77">
        <f t="shared" si="32"/>
        <v>3770.16</v>
      </c>
      <c r="Y72" s="77">
        <f t="shared" si="32"/>
        <v>3730.64</v>
      </c>
      <c r="Z72" s="77">
        <f t="shared" si="32"/>
        <v>3691.12</v>
      </c>
      <c r="AA72" s="77">
        <f t="shared" si="32"/>
        <v>3651.6</v>
      </c>
      <c r="AB72" s="77">
        <f t="shared" si="32"/>
        <v>3592.32</v>
      </c>
    </row>
    <row r="73" spans="1:54" s="78" customFormat="1" ht="15.75" thickBot="1">
      <c r="A73" s="79" t="s">
        <v>31</v>
      </c>
      <c r="B73" s="80"/>
      <c r="C73" s="81"/>
      <c r="D73" s="82">
        <f t="shared" ref="D73:AB73" si="33">D53-D72</f>
        <v>-2356.4499999999998</v>
      </c>
      <c r="E73" s="83">
        <f t="shared" si="33"/>
        <v>-2383.46</v>
      </c>
      <c r="F73" s="82">
        <f t="shared" si="33"/>
        <v>-829.72000000000025</v>
      </c>
      <c r="G73" s="84">
        <f t="shared" si="33"/>
        <v>2934.6200000000003</v>
      </c>
      <c r="H73" s="84">
        <f t="shared" si="33"/>
        <v>4797.6200000000008</v>
      </c>
      <c r="I73" s="84">
        <f t="shared" si="33"/>
        <v>6117.7200000000012</v>
      </c>
      <c r="J73" s="84">
        <f t="shared" si="33"/>
        <v>7039.2200000000021</v>
      </c>
      <c r="K73" s="84">
        <f t="shared" si="33"/>
        <v>7407.8200000000015</v>
      </c>
      <c r="L73" s="84">
        <f t="shared" si="33"/>
        <v>8145.02</v>
      </c>
      <c r="M73" s="84">
        <f t="shared" si="33"/>
        <v>8145.02</v>
      </c>
      <c r="N73" s="84">
        <f t="shared" si="33"/>
        <v>8145.02</v>
      </c>
      <c r="O73" s="84">
        <f t="shared" si="33"/>
        <v>8145.02</v>
      </c>
      <c r="P73" s="84">
        <f t="shared" si="33"/>
        <v>7960.7199999999993</v>
      </c>
      <c r="Q73" s="84">
        <f t="shared" si="33"/>
        <v>7592.119999999999</v>
      </c>
      <c r="R73" s="84">
        <f t="shared" si="33"/>
        <v>7223.5200000000023</v>
      </c>
      <c r="S73" s="84">
        <f t="shared" si="33"/>
        <v>6854.92</v>
      </c>
      <c r="T73" s="84">
        <f t="shared" si="33"/>
        <v>6670.6200000000008</v>
      </c>
      <c r="U73" s="84">
        <f t="shared" si="33"/>
        <v>6117.7200000000012</v>
      </c>
      <c r="V73" s="84">
        <f t="shared" si="33"/>
        <v>5749.1200000000008</v>
      </c>
      <c r="W73" s="84">
        <f t="shared" si="33"/>
        <v>5287.52</v>
      </c>
      <c r="X73" s="84">
        <f t="shared" si="33"/>
        <v>4971.74</v>
      </c>
      <c r="Y73" s="84">
        <f t="shared" si="33"/>
        <v>4604.66</v>
      </c>
      <c r="Z73" s="84">
        <f t="shared" si="33"/>
        <v>4237.58</v>
      </c>
      <c r="AA73" s="84">
        <f t="shared" si="33"/>
        <v>3870.5000000000005</v>
      </c>
      <c r="AB73" s="84">
        <f t="shared" si="33"/>
        <v>3319.8800000000006</v>
      </c>
    </row>
    <row r="74" spans="1:54" s="7" customFormat="1" ht="15.75" thickBot="1">
      <c r="A74" s="85" t="s">
        <v>32</v>
      </c>
      <c r="B74" s="86"/>
      <c r="C74" s="87">
        <f>D3</f>
        <v>0.11</v>
      </c>
      <c r="E74" s="167">
        <f>ROUND(NPV(C74,D73:AB73),0)</f>
        <v>33047</v>
      </c>
      <c r="F74" s="89"/>
      <c r="G74" s="89"/>
      <c r="H74" s="90"/>
      <c r="I74" s="90"/>
      <c r="J74" s="89"/>
      <c r="K74" s="89"/>
      <c r="L74" s="89"/>
      <c r="M74" s="89"/>
      <c r="N74" s="90"/>
      <c r="O74" s="90"/>
      <c r="P74" s="90"/>
      <c r="Q74" s="90"/>
      <c r="R74" s="90"/>
      <c r="S74" s="90"/>
      <c r="T74" s="90"/>
      <c r="U74" s="90"/>
      <c r="V74" s="90"/>
      <c r="W74" s="90"/>
      <c r="X74" s="90"/>
      <c r="Y74" s="90"/>
      <c r="Z74" s="90"/>
      <c r="AA74" s="91"/>
      <c r="AB74" s="92"/>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row>
    <row r="75" spans="1:54" s="153" customFormat="1" ht="15.75" hidden="1" thickBot="1">
      <c r="A75" s="138" t="s">
        <v>33</v>
      </c>
      <c r="B75" s="139"/>
      <c r="C75" s="140"/>
      <c r="D75" s="141">
        <v>42231</v>
      </c>
      <c r="E75" s="142"/>
      <c r="F75" s="148"/>
      <c r="G75" s="149"/>
      <c r="H75" s="149"/>
      <c r="I75" s="149"/>
      <c r="J75" s="148"/>
      <c r="K75" s="149"/>
      <c r="L75" s="148"/>
      <c r="M75" s="149"/>
      <c r="N75" s="148" t="s">
        <v>34</v>
      </c>
      <c r="O75" s="149"/>
      <c r="P75" s="149"/>
      <c r="Q75" s="149"/>
      <c r="R75" s="149"/>
      <c r="S75" s="149"/>
      <c r="T75" s="149"/>
      <c r="U75" s="149"/>
      <c r="V75" s="149"/>
      <c r="W75" s="149"/>
      <c r="X75" s="149"/>
      <c r="Y75" s="149"/>
      <c r="Z75" s="149"/>
      <c r="AA75" s="150"/>
      <c r="AB75" s="151"/>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row>
    <row r="76" spans="1:54" s="153" customFormat="1" ht="15.75" hidden="1" thickBot="1">
      <c r="A76" s="138" t="s">
        <v>49</v>
      </c>
      <c r="B76" s="139">
        <v>25</v>
      </c>
      <c r="C76" s="143">
        <v>0.05</v>
      </c>
      <c r="D76" s="144">
        <f>(1+C76)^-(B76)</f>
        <v>0.29530277169776209</v>
      </c>
      <c r="E76" s="145"/>
      <c r="F76" s="154"/>
      <c r="G76" s="155"/>
      <c r="H76" s="155"/>
      <c r="I76" s="155"/>
      <c r="J76" s="156"/>
      <c r="K76" s="157"/>
      <c r="L76" s="154"/>
      <c r="M76" s="155"/>
      <c r="N76" s="155"/>
      <c r="O76" s="155"/>
      <c r="P76" s="155"/>
      <c r="Q76" s="155"/>
      <c r="R76" s="155"/>
      <c r="S76" s="155"/>
      <c r="T76" s="155"/>
      <c r="U76" s="155"/>
      <c r="V76" s="155"/>
      <c r="W76" s="155"/>
      <c r="X76" s="155"/>
      <c r="Y76" s="155"/>
      <c r="Z76" s="155"/>
      <c r="AA76" s="150"/>
      <c r="AB76" s="151"/>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row>
    <row r="77" spans="1:54" s="153" customFormat="1" ht="15.75" hidden="1" thickBot="1">
      <c r="A77" s="138" t="s">
        <v>36</v>
      </c>
      <c r="B77" s="139"/>
      <c r="C77" s="140"/>
      <c r="D77" s="146"/>
      <c r="E77" s="147">
        <f>ROUND(D76*D75,0)</f>
        <v>12471</v>
      </c>
      <c r="F77" s="155"/>
      <c r="G77" s="156"/>
      <c r="H77" s="155"/>
      <c r="I77" s="155"/>
      <c r="J77" s="155"/>
      <c r="K77" s="155"/>
      <c r="L77" s="155"/>
      <c r="M77" s="156"/>
      <c r="N77" s="155"/>
      <c r="O77" s="155"/>
      <c r="P77" s="155"/>
      <c r="Q77" s="155"/>
      <c r="R77" s="155"/>
      <c r="S77" s="155"/>
      <c r="T77" s="155"/>
      <c r="U77" s="155"/>
      <c r="V77" s="155"/>
      <c r="W77" s="155"/>
      <c r="X77" s="155"/>
      <c r="Y77" s="155"/>
      <c r="Z77" s="155"/>
      <c r="AA77" s="150"/>
      <c r="AB77" s="151"/>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row>
    <row r="78" spans="1:54" s="153" customFormat="1" ht="15.75" hidden="1" thickBot="1">
      <c r="A78" s="158" t="s">
        <v>37</v>
      </c>
      <c r="B78" s="159"/>
      <c r="C78" s="160"/>
      <c r="D78" s="159"/>
      <c r="E78" s="161">
        <f>E74+E77</f>
        <v>45518</v>
      </c>
      <c r="F78" s="150"/>
      <c r="G78" s="162"/>
      <c r="H78" s="150"/>
      <c r="I78" s="150"/>
      <c r="J78" s="163"/>
      <c r="K78" s="150"/>
      <c r="L78" s="150"/>
      <c r="M78" s="162"/>
      <c r="N78" s="150"/>
      <c r="O78" s="150"/>
      <c r="P78" s="150"/>
      <c r="Q78" s="150"/>
      <c r="R78" s="150"/>
      <c r="S78" s="150"/>
      <c r="T78" s="150"/>
      <c r="U78" s="150"/>
      <c r="V78" s="150"/>
      <c r="W78" s="150"/>
      <c r="X78" s="150"/>
      <c r="Y78" s="150"/>
      <c r="Z78" s="150"/>
      <c r="AA78" s="150"/>
      <c r="AB78" s="151"/>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row>
    <row r="79" spans="1:54" s="7" customFormat="1" ht="18" thickBot="1">
      <c r="A79" s="113" t="s">
        <v>51</v>
      </c>
      <c r="B79" s="20"/>
      <c r="C79" s="114"/>
      <c r="D79" s="115" t="s">
        <v>38</v>
      </c>
      <c r="E79" s="116">
        <f>E74</f>
        <v>33047</v>
      </c>
      <c r="F79" s="96"/>
      <c r="G79" s="117"/>
      <c r="H79" s="117"/>
      <c r="I79" s="117"/>
      <c r="J79" s="117"/>
      <c r="K79" s="117"/>
      <c r="L79" s="117"/>
      <c r="M79" s="117"/>
      <c r="N79" s="117"/>
      <c r="O79" s="117"/>
      <c r="P79" s="117"/>
      <c r="Q79" s="117"/>
      <c r="R79" s="117"/>
      <c r="S79" s="117"/>
      <c r="T79" s="117"/>
      <c r="U79" s="117"/>
      <c r="V79" s="117"/>
      <c r="W79" s="117"/>
      <c r="X79" s="117"/>
      <c r="Y79" s="117"/>
      <c r="Z79" s="117"/>
      <c r="AA79" s="117"/>
      <c r="AB79" s="96"/>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row>
    <row r="80" spans="1:54" s="7" customFormat="1" ht="18" thickBot="1">
      <c r="A80" s="9"/>
      <c r="B80" s="9"/>
      <c r="C80" s="118"/>
      <c r="D80" s="119" t="s">
        <v>39</v>
      </c>
      <c r="E80" s="120">
        <f>E79/D4</f>
        <v>10327.1875</v>
      </c>
      <c r="F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row>
    <row r="81" spans="1:54" s="7" customFormat="1" ht="18" thickBot="1">
      <c r="A81" s="121" t="s">
        <v>52</v>
      </c>
      <c r="B81" s="122"/>
      <c r="C81" s="123"/>
      <c r="D81" s="115" t="s">
        <v>40</v>
      </c>
      <c r="E81" s="124">
        <f>E79/25</f>
        <v>1321.88</v>
      </c>
      <c r="F81" s="125"/>
      <c r="G81" s="126"/>
      <c r="H81" s="126"/>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row>
    <row r="82" spans="1:54" s="7" customFormat="1" ht="18" thickBot="1">
      <c r="B82" s="9"/>
      <c r="C82" s="118"/>
      <c r="D82" s="119" t="s">
        <v>41</v>
      </c>
      <c r="E82" s="120">
        <f>E80/25</f>
        <v>413.08749999999998</v>
      </c>
      <c r="G82" s="127"/>
      <c r="H82" s="127"/>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row>
    <row r="83" spans="1:54" s="7" customFormat="1">
      <c r="C83" s="8"/>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row>
    <row r="85" spans="1:54" ht="15.75" thickBot="1"/>
    <row r="86" spans="1:54" s="9" customFormat="1" ht="15.75" thickBot="1">
      <c r="A86" s="10" t="s">
        <v>6</v>
      </c>
      <c r="B86" s="11"/>
      <c r="C86" s="12">
        <v>0</v>
      </c>
      <c r="D86" s="12">
        <v>0</v>
      </c>
      <c r="E86" s="12">
        <v>1</v>
      </c>
      <c r="F86" s="12">
        <v>2</v>
      </c>
      <c r="G86" s="12">
        <v>3</v>
      </c>
      <c r="H86" s="12">
        <v>4</v>
      </c>
      <c r="I86" s="12">
        <v>5</v>
      </c>
      <c r="J86" s="12">
        <v>6</v>
      </c>
      <c r="K86" s="12">
        <v>7</v>
      </c>
      <c r="L86" s="12">
        <v>8</v>
      </c>
      <c r="M86" s="12">
        <v>9</v>
      </c>
      <c r="N86" s="12">
        <v>10</v>
      </c>
      <c r="O86" s="12">
        <v>11</v>
      </c>
      <c r="P86" s="12">
        <v>12</v>
      </c>
      <c r="Q86" s="12">
        <v>13</v>
      </c>
      <c r="R86" s="12">
        <v>14</v>
      </c>
      <c r="S86" s="12">
        <v>15</v>
      </c>
      <c r="T86" s="12">
        <v>16</v>
      </c>
      <c r="U86" s="12">
        <v>17</v>
      </c>
      <c r="V86" s="12">
        <v>18</v>
      </c>
      <c r="W86" s="12">
        <v>19</v>
      </c>
      <c r="X86" s="12">
        <v>20</v>
      </c>
      <c r="Y86" s="12">
        <v>21</v>
      </c>
      <c r="Z86" s="12">
        <v>22</v>
      </c>
      <c r="AA86" s="12">
        <v>23</v>
      </c>
      <c r="AB86" s="12">
        <v>24</v>
      </c>
    </row>
    <row r="87" spans="1:54">
      <c r="A87" t="s">
        <v>9</v>
      </c>
      <c r="B87" t="s">
        <v>48</v>
      </c>
      <c r="C87" t="s">
        <v>72</v>
      </c>
      <c r="D87">
        <v>0</v>
      </c>
      <c r="E87">
        <v>0</v>
      </c>
      <c r="F87">
        <v>6</v>
      </c>
      <c r="G87">
        <v>16</v>
      </c>
      <c r="H87">
        <v>21</v>
      </c>
      <c r="I87">
        <v>24.5</v>
      </c>
      <c r="J87">
        <v>27</v>
      </c>
      <c r="K87">
        <v>28</v>
      </c>
      <c r="L87">
        <v>30</v>
      </c>
      <c r="M87">
        <v>30</v>
      </c>
      <c r="N87">
        <v>30</v>
      </c>
      <c r="O87">
        <v>30</v>
      </c>
      <c r="P87">
        <v>29.5</v>
      </c>
      <c r="Q87">
        <v>28.5</v>
      </c>
      <c r="R87">
        <v>27.5</v>
      </c>
      <c r="S87">
        <v>26.5</v>
      </c>
      <c r="T87">
        <v>26</v>
      </c>
      <c r="U87">
        <v>24.5</v>
      </c>
      <c r="V87">
        <v>23.5</v>
      </c>
      <c r="W87">
        <v>22.5</v>
      </c>
      <c r="X87">
        <v>21.5</v>
      </c>
      <c r="Y87">
        <v>20.5</v>
      </c>
      <c r="Z87">
        <v>19.5</v>
      </c>
      <c r="AA87">
        <v>18.5</v>
      </c>
      <c r="AB87">
        <v>17</v>
      </c>
    </row>
    <row r="88" spans="1:54">
      <c r="A88" t="s">
        <v>9</v>
      </c>
      <c r="B88" t="s">
        <v>48</v>
      </c>
      <c r="C88" t="s">
        <v>73</v>
      </c>
      <c r="D88">
        <v>0</v>
      </c>
      <c r="E88">
        <v>0</v>
      </c>
      <c r="F88">
        <v>4.5599999999999996</v>
      </c>
      <c r="G88">
        <v>12.16</v>
      </c>
      <c r="H88">
        <v>15.959999999999999</v>
      </c>
      <c r="I88">
        <v>18.62</v>
      </c>
      <c r="J88">
        <v>20.520000000000003</v>
      </c>
      <c r="K88">
        <v>21.28</v>
      </c>
      <c r="L88">
        <v>22.8</v>
      </c>
      <c r="M88">
        <v>22.8</v>
      </c>
      <c r="N88">
        <v>22.8</v>
      </c>
      <c r="O88">
        <v>22.8</v>
      </c>
      <c r="P88">
        <v>22.419999999999998</v>
      </c>
      <c r="Q88">
        <v>21.659999999999997</v>
      </c>
      <c r="R88">
        <v>20.900000000000002</v>
      </c>
      <c r="S88">
        <v>20.14</v>
      </c>
      <c r="T88">
        <v>19.760000000000002</v>
      </c>
      <c r="U88">
        <v>18.62</v>
      </c>
      <c r="V88">
        <v>17.86</v>
      </c>
      <c r="W88">
        <v>17.100000000000001</v>
      </c>
      <c r="X88">
        <v>16.34</v>
      </c>
      <c r="Y88">
        <v>15.579999999999998</v>
      </c>
      <c r="Z88">
        <v>14.82</v>
      </c>
      <c r="AA88">
        <v>14.06</v>
      </c>
      <c r="AB88">
        <v>12.920000000000002</v>
      </c>
    </row>
  </sheetData>
  <mergeCells count="14">
    <mergeCell ref="D47:F47"/>
    <mergeCell ref="G47:J47"/>
    <mergeCell ref="K47:W47"/>
    <mergeCell ref="X47:AB47"/>
    <mergeCell ref="A7:C7"/>
    <mergeCell ref="A47:C47"/>
    <mergeCell ref="K7:W7"/>
    <mergeCell ref="A3:C3"/>
    <mergeCell ref="X7:AB7"/>
    <mergeCell ref="A1:C1"/>
    <mergeCell ref="A4:C4"/>
    <mergeCell ref="A5:C5"/>
    <mergeCell ref="D7:F7"/>
    <mergeCell ref="G7:J7"/>
  </mergeCells>
  <pageMargins left="0.7" right="0.7" top="0.75" bottom="0.75" header="0.3" footer="0.3"/>
  <pageSetup paperSize="9" orientation="portrait"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dimension ref="A1:BC85"/>
  <sheetViews>
    <sheetView zoomScale="60" zoomScaleNormal="60" workbookViewId="0">
      <selection activeCell="D46" sqref="D46"/>
    </sheetView>
  </sheetViews>
  <sheetFormatPr defaultRowHeight="15"/>
  <cols>
    <col min="1" max="1" width="57.28515625" bestFit="1" customWidth="1"/>
    <col min="2" max="2" width="25.28515625" customWidth="1"/>
    <col min="4" max="4" width="13" bestFit="1" customWidth="1"/>
    <col min="5" max="5" width="12.7109375" bestFit="1" customWidth="1"/>
  </cols>
  <sheetData>
    <row r="1" spans="1:55" s="2" customFormat="1">
      <c r="A1" s="208" t="s">
        <v>43</v>
      </c>
      <c r="B1" s="209"/>
      <c r="C1" s="209"/>
      <c r="D1" s="1"/>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5" s="2" customFormat="1">
      <c r="A2" s="4" t="s">
        <v>0</v>
      </c>
      <c r="B2" s="4"/>
      <c r="C2" s="4"/>
      <c r="D2" s="5"/>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5" s="2" customFormat="1">
      <c r="A3" s="203" t="s">
        <v>50</v>
      </c>
      <c r="B3" s="204"/>
      <c r="C3" s="204"/>
      <c r="D3" s="165">
        <v>0.11</v>
      </c>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spans="1:55" s="2" customFormat="1">
      <c r="A4" s="203" t="s">
        <v>44</v>
      </c>
      <c r="B4" s="204"/>
      <c r="C4" s="204"/>
      <c r="D4" s="6">
        <v>3.2</v>
      </c>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row>
    <row r="5" spans="1:55" s="2" customFormat="1">
      <c r="A5" s="203" t="s">
        <v>1</v>
      </c>
      <c r="B5" s="204"/>
      <c r="C5" s="204"/>
      <c r="D5" s="6">
        <v>25</v>
      </c>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55" s="7" customFormat="1" ht="15.75" thickBot="1">
      <c r="C6" s="8"/>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row>
    <row r="7" spans="1:55" s="9" customFormat="1" ht="15.75" thickBot="1">
      <c r="A7" s="214" t="s">
        <v>83</v>
      </c>
      <c r="B7" s="215"/>
      <c r="C7" s="216"/>
      <c r="D7" s="210" t="s">
        <v>2</v>
      </c>
      <c r="E7" s="211"/>
      <c r="F7" s="212"/>
      <c r="G7" s="205" t="s">
        <v>3</v>
      </c>
      <c r="H7" s="206"/>
      <c r="I7" s="206"/>
      <c r="J7" s="213"/>
      <c r="K7" s="205" t="s">
        <v>4</v>
      </c>
      <c r="L7" s="206"/>
      <c r="M7" s="206"/>
      <c r="N7" s="206"/>
      <c r="O7" s="206"/>
      <c r="P7" s="206"/>
      <c r="Q7" s="206"/>
      <c r="R7" s="206"/>
      <c r="S7" s="206"/>
      <c r="T7" s="206"/>
      <c r="U7" s="206"/>
      <c r="V7" s="206"/>
      <c r="W7" s="213"/>
      <c r="X7" s="205" t="s">
        <v>5</v>
      </c>
      <c r="Y7" s="206"/>
      <c r="Z7" s="206"/>
      <c r="AA7" s="206"/>
      <c r="AB7" s="207"/>
    </row>
    <row r="8" spans="1:55" s="9" customFormat="1" ht="15.75" thickBot="1">
      <c r="A8" s="10" t="s">
        <v>6</v>
      </c>
      <c r="B8" s="11"/>
      <c r="C8" s="12"/>
      <c r="D8" s="12">
        <v>0</v>
      </c>
      <c r="E8" s="12">
        <v>1</v>
      </c>
      <c r="F8" s="12">
        <v>2</v>
      </c>
      <c r="G8" s="12">
        <v>3</v>
      </c>
      <c r="H8" s="12">
        <v>4</v>
      </c>
      <c r="I8" s="12">
        <v>5</v>
      </c>
      <c r="J8" s="12">
        <v>6</v>
      </c>
      <c r="K8" s="12">
        <v>7</v>
      </c>
      <c r="L8" s="12">
        <v>8</v>
      </c>
      <c r="M8" s="12">
        <v>9</v>
      </c>
      <c r="N8" s="12">
        <v>10</v>
      </c>
      <c r="O8" s="12">
        <v>11</v>
      </c>
      <c r="P8" s="12">
        <v>12</v>
      </c>
      <c r="Q8" s="12">
        <v>13</v>
      </c>
      <c r="R8" s="12">
        <v>14</v>
      </c>
      <c r="S8" s="12">
        <v>15</v>
      </c>
      <c r="T8" s="12">
        <v>16</v>
      </c>
      <c r="U8" s="12">
        <v>17</v>
      </c>
      <c r="V8" s="12">
        <v>18</v>
      </c>
      <c r="W8" s="12">
        <v>19</v>
      </c>
      <c r="X8" s="12">
        <v>20</v>
      </c>
      <c r="Y8" s="12">
        <v>21</v>
      </c>
      <c r="Z8" s="12">
        <v>22</v>
      </c>
      <c r="AA8" s="12">
        <v>23</v>
      </c>
      <c r="AB8" s="12">
        <v>24</v>
      </c>
    </row>
    <row r="9" spans="1:55" s="9" customFormat="1" ht="15.75" thickBot="1">
      <c r="A9" s="129"/>
      <c r="B9" s="14">
        <f>SUM(F10:I10)/SUM(F11:I11)</f>
        <v>0</v>
      </c>
      <c r="C9" s="15"/>
      <c r="D9" s="16">
        <v>2011</v>
      </c>
      <c r="E9" s="16">
        <f>D9+1</f>
        <v>2012</v>
      </c>
      <c r="F9" s="16">
        <f t="shared" ref="F9:AB9" si="0">E9+1</f>
        <v>2013</v>
      </c>
      <c r="G9" s="16">
        <f t="shared" si="0"/>
        <v>2014</v>
      </c>
      <c r="H9" s="16">
        <f t="shared" si="0"/>
        <v>2015</v>
      </c>
      <c r="I9" s="16">
        <f t="shared" si="0"/>
        <v>2016</v>
      </c>
      <c r="J9" s="16">
        <f t="shared" si="0"/>
        <v>2017</v>
      </c>
      <c r="K9" s="16">
        <f t="shared" si="0"/>
        <v>2018</v>
      </c>
      <c r="L9" s="16">
        <f t="shared" si="0"/>
        <v>2019</v>
      </c>
      <c r="M9" s="16">
        <f t="shared" si="0"/>
        <v>2020</v>
      </c>
      <c r="N9" s="16">
        <f t="shared" si="0"/>
        <v>2021</v>
      </c>
      <c r="O9" s="16">
        <f t="shared" si="0"/>
        <v>2022</v>
      </c>
      <c r="P9" s="16">
        <f t="shared" si="0"/>
        <v>2023</v>
      </c>
      <c r="Q9" s="16">
        <f t="shared" si="0"/>
        <v>2024</v>
      </c>
      <c r="R9" s="16">
        <f t="shared" si="0"/>
        <v>2025</v>
      </c>
      <c r="S9" s="16">
        <f t="shared" si="0"/>
        <v>2026</v>
      </c>
      <c r="T9" s="16">
        <f t="shared" si="0"/>
        <v>2027</v>
      </c>
      <c r="U9" s="16">
        <f t="shared" si="0"/>
        <v>2028</v>
      </c>
      <c r="V9" s="16">
        <f t="shared" si="0"/>
        <v>2029</v>
      </c>
      <c r="W9" s="16">
        <f t="shared" si="0"/>
        <v>2030</v>
      </c>
      <c r="X9" s="16">
        <f t="shared" si="0"/>
        <v>2031</v>
      </c>
      <c r="Y9" s="16">
        <f t="shared" si="0"/>
        <v>2032</v>
      </c>
      <c r="Z9" s="16">
        <f t="shared" si="0"/>
        <v>2033</v>
      </c>
      <c r="AA9" s="16">
        <f t="shared" si="0"/>
        <v>2034</v>
      </c>
      <c r="AB9" s="16">
        <f t="shared" si="0"/>
        <v>2035</v>
      </c>
    </row>
    <row r="10" spans="1:55" s="9" customFormat="1" ht="15.75" thickBot="1">
      <c r="A10" s="17" t="s">
        <v>8</v>
      </c>
      <c r="B10" s="18"/>
      <c r="C10" s="19"/>
      <c r="D10" s="20"/>
      <c r="E10" s="20"/>
      <c r="F10" s="21"/>
      <c r="G10" s="21"/>
      <c r="H10" s="21"/>
      <c r="I10" s="21"/>
      <c r="J10" s="21"/>
      <c r="K10" s="21"/>
      <c r="L10" s="21"/>
      <c r="M10" s="21"/>
      <c r="N10" s="21"/>
      <c r="O10" s="21"/>
      <c r="P10" s="21"/>
      <c r="Q10" s="21"/>
      <c r="R10" s="19"/>
      <c r="S10" s="19"/>
      <c r="T10" s="19"/>
      <c r="U10" s="19"/>
      <c r="V10" s="19"/>
      <c r="W10" s="19"/>
      <c r="X10" s="19"/>
      <c r="Y10" s="19"/>
      <c r="Z10" s="19"/>
      <c r="AA10" s="19"/>
      <c r="AB10" s="19"/>
    </row>
    <row r="11" spans="1:55" s="29" customFormat="1">
      <c r="A11" s="22" t="s">
        <v>9</v>
      </c>
      <c r="B11" s="23" t="s">
        <v>45</v>
      </c>
      <c r="C11" s="191">
        <v>0.75</v>
      </c>
      <c r="D11" s="130">
        <v>0</v>
      </c>
      <c r="E11" s="130">
        <v>0</v>
      </c>
      <c r="F11" s="130">
        <v>4.5</v>
      </c>
      <c r="G11" s="130">
        <v>12</v>
      </c>
      <c r="H11" s="130">
        <v>15.75</v>
      </c>
      <c r="I11" s="130">
        <v>18.375</v>
      </c>
      <c r="J11" s="130">
        <v>20.25</v>
      </c>
      <c r="K11" s="130">
        <v>21</v>
      </c>
      <c r="L11" s="130">
        <v>22.5</v>
      </c>
      <c r="M11" s="130">
        <v>22.5</v>
      </c>
      <c r="N11" s="130">
        <v>22.5</v>
      </c>
      <c r="O11" s="130">
        <v>22.5</v>
      </c>
      <c r="P11" s="130">
        <v>22.125</v>
      </c>
      <c r="Q11" s="130">
        <v>21.375</v>
      </c>
      <c r="R11" s="130">
        <v>20.625</v>
      </c>
      <c r="S11" s="130">
        <v>19.875</v>
      </c>
      <c r="T11" s="130">
        <v>19.5</v>
      </c>
      <c r="U11" s="130">
        <v>18.375</v>
      </c>
      <c r="V11" s="130">
        <v>17.625</v>
      </c>
      <c r="W11" s="130">
        <v>16.875</v>
      </c>
      <c r="X11" s="130">
        <v>16.125</v>
      </c>
      <c r="Y11" s="130">
        <v>15.375</v>
      </c>
      <c r="Z11" s="130">
        <v>14.625</v>
      </c>
      <c r="AA11" s="130">
        <v>13.875</v>
      </c>
      <c r="AB11" s="130">
        <v>12.25</v>
      </c>
    </row>
    <row r="12" spans="1:55" s="29" customFormat="1">
      <c r="A12" s="30" t="s">
        <v>42</v>
      </c>
      <c r="B12" s="31"/>
      <c r="C12" s="31">
        <v>535</v>
      </c>
      <c r="D12" s="32">
        <v>0</v>
      </c>
      <c r="E12" s="32">
        <v>0</v>
      </c>
      <c r="F12" s="33">
        <v>535</v>
      </c>
      <c r="G12" s="33">
        <v>535</v>
      </c>
      <c r="H12" s="33">
        <v>535</v>
      </c>
      <c r="I12" s="33">
        <v>535</v>
      </c>
      <c r="J12" s="33">
        <v>535</v>
      </c>
      <c r="K12" s="33">
        <v>535</v>
      </c>
      <c r="L12" s="33">
        <v>535</v>
      </c>
      <c r="M12" s="33">
        <v>535</v>
      </c>
      <c r="N12" s="33">
        <v>535</v>
      </c>
      <c r="O12" s="33">
        <v>535</v>
      </c>
      <c r="P12" s="33">
        <v>535</v>
      </c>
      <c r="Q12" s="33">
        <v>535</v>
      </c>
      <c r="R12" s="33">
        <v>535</v>
      </c>
      <c r="S12" s="33">
        <v>535</v>
      </c>
      <c r="T12" s="33">
        <v>535</v>
      </c>
      <c r="U12" s="33">
        <v>535</v>
      </c>
      <c r="V12" s="33">
        <v>535</v>
      </c>
      <c r="W12" s="33">
        <v>535</v>
      </c>
      <c r="X12" s="33">
        <v>535</v>
      </c>
      <c r="Y12" s="33">
        <v>535</v>
      </c>
      <c r="Z12" s="33">
        <v>535</v>
      </c>
      <c r="AA12" s="33">
        <v>535</v>
      </c>
      <c r="AB12" s="33">
        <v>535</v>
      </c>
    </row>
    <row r="13" spans="1:55" s="29" customFormat="1" ht="15.75" thickBot="1">
      <c r="A13" s="34" t="s">
        <v>11</v>
      </c>
      <c r="B13" s="35"/>
      <c r="C13" s="36"/>
      <c r="D13" s="37">
        <f>D12*D11</f>
        <v>0</v>
      </c>
      <c r="E13" s="37">
        <f t="shared" ref="E13:AB13" si="1">E12*E11</f>
        <v>0</v>
      </c>
      <c r="F13" s="37">
        <f t="shared" si="1"/>
        <v>2407.5</v>
      </c>
      <c r="G13" s="37">
        <f t="shared" si="1"/>
        <v>6420</v>
      </c>
      <c r="H13" s="37">
        <f t="shared" si="1"/>
        <v>8426.25</v>
      </c>
      <c r="I13" s="37">
        <f t="shared" si="1"/>
        <v>9830.625</v>
      </c>
      <c r="J13" s="37">
        <f t="shared" si="1"/>
        <v>10833.75</v>
      </c>
      <c r="K13" s="37">
        <f t="shared" si="1"/>
        <v>11235</v>
      </c>
      <c r="L13" s="37">
        <f t="shared" si="1"/>
        <v>12037.5</v>
      </c>
      <c r="M13" s="37">
        <f t="shared" si="1"/>
        <v>12037.5</v>
      </c>
      <c r="N13" s="37">
        <f t="shared" si="1"/>
        <v>12037.5</v>
      </c>
      <c r="O13" s="37">
        <f t="shared" si="1"/>
        <v>12037.5</v>
      </c>
      <c r="P13" s="37">
        <f t="shared" si="1"/>
        <v>11836.875</v>
      </c>
      <c r="Q13" s="37">
        <f t="shared" si="1"/>
        <v>11435.625</v>
      </c>
      <c r="R13" s="37">
        <f t="shared" si="1"/>
        <v>11034.375</v>
      </c>
      <c r="S13" s="37">
        <f t="shared" si="1"/>
        <v>10633.125</v>
      </c>
      <c r="T13" s="37">
        <f t="shared" si="1"/>
        <v>10432.5</v>
      </c>
      <c r="U13" s="37">
        <f t="shared" si="1"/>
        <v>9830.625</v>
      </c>
      <c r="V13" s="37">
        <f t="shared" si="1"/>
        <v>9429.375</v>
      </c>
      <c r="W13" s="37">
        <f t="shared" si="1"/>
        <v>9028.125</v>
      </c>
      <c r="X13" s="37">
        <f t="shared" si="1"/>
        <v>8626.875</v>
      </c>
      <c r="Y13" s="37">
        <f t="shared" si="1"/>
        <v>8225.625</v>
      </c>
      <c r="Z13" s="37">
        <f t="shared" si="1"/>
        <v>7824.375</v>
      </c>
      <c r="AA13" s="37">
        <f t="shared" si="1"/>
        <v>7423.125</v>
      </c>
      <c r="AB13" s="37">
        <f t="shared" si="1"/>
        <v>6553.75</v>
      </c>
    </row>
    <row r="14" spans="1:55" s="9" customFormat="1" ht="15.75" thickBot="1">
      <c r="A14" s="17" t="s">
        <v>12</v>
      </c>
      <c r="B14" s="18"/>
      <c r="C14" s="19"/>
      <c r="D14" s="20"/>
      <c r="E14" s="38"/>
      <c r="F14" s="39"/>
      <c r="G14" s="19"/>
      <c r="H14" s="19"/>
      <c r="I14" s="19"/>
      <c r="J14" s="19"/>
      <c r="K14" s="19"/>
      <c r="L14" s="19"/>
      <c r="M14" s="19"/>
      <c r="N14" s="19"/>
      <c r="O14" s="19"/>
      <c r="P14" s="19"/>
      <c r="Q14" s="19"/>
      <c r="R14" s="19"/>
      <c r="S14" s="19"/>
      <c r="T14" s="19"/>
      <c r="U14" s="19"/>
      <c r="V14" s="19"/>
      <c r="W14" s="19"/>
      <c r="X14" s="19"/>
      <c r="Y14" s="19"/>
      <c r="Z14" s="19"/>
      <c r="AA14" s="19"/>
      <c r="AB14" s="19"/>
    </row>
    <row r="15" spans="1:55" s="29" customFormat="1" ht="15.75" thickBot="1">
      <c r="A15" s="30" t="s">
        <v>13</v>
      </c>
      <c r="B15" s="40"/>
      <c r="C15" s="41"/>
      <c r="D15" s="42">
        <v>0</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1</v>
      </c>
    </row>
    <row r="16" spans="1:55" s="29" customFormat="1" ht="15.75" thickBot="1">
      <c r="A16" s="43" t="s">
        <v>14</v>
      </c>
      <c r="B16" s="44"/>
      <c r="C16" s="45"/>
      <c r="D16" s="46">
        <f>650</f>
        <v>650</v>
      </c>
      <c r="E16" s="46">
        <f>650</f>
        <v>650</v>
      </c>
      <c r="F16" s="46">
        <f>650</f>
        <v>650</v>
      </c>
      <c r="G16" s="46">
        <f>650</f>
        <v>650</v>
      </c>
      <c r="H16" s="46">
        <f>650</f>
        <v>650</v>
      </c>
      <c r="I16" s="46">
        <f>650</f>
        <v>650</v>
      </c>
      <c r="J16" s="46">
        <f>650</f>
        <v>650</v>
      </c>
      <c r="K16" s="46">
        <f>650</f>
        <v>650</v>
      </c>
      <c r="L16" s="46">
        <f>650</f>
        <v>650</v>
      </c>
      <c r="M16" s="46">
        <f>650</f>
        <v>650</v>
      </c>
      <c r="N16" s="46">
        <f>650</f>
        <v>650</v>
      </c>
      <c r="O16" s="46">
        <f>650</f>
        <v>650</v>
      </c>
      <c r="P16" s="46">
        <f>650</f>
        <v>650</v>
      </c>
      <c r="Q16" s="46">
        <f>650</f>
        <v>650</v>
      </c>
      <c r="R16" s="46">
        <f>650</f>
        <v>650</v>
      </c>
      <c r="S16" s="46">
        <f>650</f>
        <v>650</v>
      </c>
      <c r="T16" s="46">
        <f>650</f>
        <v>650</v>
      </c>
      <c r="U16" s="46">
        <f>650</f>
        <v>650</v>
      </c>
      <c r="V16" s="46">
        <f>650</f>
        <v>650</v>
      </c>
      <c r="W16" s="46">
        <f>650</f>
        <v>650</v>
      </c>
      <c r="X16" s="46">
        <f>650</f>
        <v>650</v>
      </c>
      <c r="Y16" s="46">
        <f>650</f>
        <v>650</v>
      </c>
      <c r="Z16" s="46">
        <f>650</f>
        <v>650</v>
      </c>
      <c r="AA16" s="46">
        <f>650</f>
        <v>650</v>
      </c>
      <c r="AB16" s="46">
        <f>650</f>
        <v>650</v>
      </c>
    </row>
    <row r="17" spans="1:55" s="29" customFormat="1">
      <c r="A17" s="22" t="s">
        <v>15</v>
      </c>
      <c r="B17" s="47"/>
      <c r="C17" s="48"/>
      <c r="D17" s="49"/>
      <c r="E17" s="50"/>
      <c r="F17" s="49"/>
      <c r="G17" s="49"/>
      <c r="H17" s="49"/>
      <c r="I17" s="49"/>
      <c r="J17" s="49"/>
      <c r="K17" s="49"/>
      <c r="L17" s="49"/>
      <c r="M17" s="49"/>
      <c r="N17" s="49"/>
      <c r="O17" s="49"/>
      <c r="P17" s="49"/>
      <c r="Q17" s="49"/>
      <c r="R17" s="49"/>
      <c r="S17" s="49"/>
      <c r="T17" s="49"/>
      <c r="U17" s="49"/>
      <c r="V17" s="49"/>
      <c r="W17" s="49"/>
      <c r="X17" s="49"/>
      <c r="Y17" s="49"/>
      <c r="Z17" s="49"/>
      <c r="AA17" s="49"/>
      <c r="AB17" s="49"/>
    </row>
    <row r="18" spans="1:55" s="9" customFormat="1">
      <c r="A18" s="51" t="s">
        <v>16</v>
      </c>
      <c r="B18" s="52"/>
      <c r="C18" s="53"/>
      <c r="D18" s="54">
        <v>450</v>
      </c>
      <c r="E18" s="55">
        <v>250</v>
      </c>
      <c r="F18" s="56">
        <v>200</v>
      </c>
      <c r="G18" s="57">
        <v>200</v>
      </c>
      <c r="H18" s="57">
        <v>180</v>
      </c>
      <c r="I18" s="57">
        <v>150</v>
      </c>
      <c r="J18" s="57">
        <v>150</v>
      </c>
      <c r="K18" s="57">
        <v>150</v>
      </c>
      <c r="L18" s="57">
        <v>150</v>
      </c>
      <c r="M18" s="57">
        <v>150</v>
      </c>
      <c r="N18" s="57">
        <v>150</v>
      </c>
      <c r="O18" s="57">
        <v>150</v>
      </c>
      <c r="P18" s="57">
        <v>150</v>
      </c>
      <c r="Q18" s="57">
        <v>150</v>
      </c>
      <c r="R18" s="57">
        <v>150</v>
      </c>
      <c r="S18" s="57">
        <v>150</v>
      </c>
      <c r="T18" s="57">
        <v>150</v>
      </c>
      <c r="U18" s="57">
        <v>150</v>
      </c>
      <c r="V18" s="57">
        <v>150</v>
      </c>
      <c r="W18" s="57">
        <v>150</v>
      </c>
      <c r="X18" s="57">
        <v>150</v>
      </c>
      <c r="Y18" s="57">
        <v>150</v>
      </c>
      <c r="Z18" s="57">
        <v>150</v>
      </c>
      <c r="AA18" s="57">
        <v>150</v>
      </c>
      <c r="AB18" s="57">
        <v>150</v>
      </c>
    </row>
    <row r="19" spans="1:55" s="9" customFormat="1">
      <c r="A19" s="51" t="s">
        <v>17</v>
      </c>
      <c r="B19" s="58"/>
      <c r="C19" s="59"/>
      <c r="D19" s="60">
        <v>500</v>
      </c>
      <c r="E19" s="61">
        <v>1000</v>
      </c>
      <c r="F19" s="62">
        <v>1800</v>
      </c>
      <c r="G19" s="63">
        <v>1800</v>
      </c>
      <c r="H19" s="63">
        <v>1800</v>
      </c>
      <c r="I19" s="63">
        <v>1800</v>
      </c>
      <c r="J19" s="63">
        <v>1800</v>
      </c>
      <c r="K19" s="63">
        <v>1800</v>
      </c>
      <c r="L19" s="63">
        <v>1800</v>
      </c>
      <c r="M19" s="63">
        <v>1800</v>
      </c>
      <c r="N19" s="63">
        <v>1800</v>
      </c>
      <c r="O19" s="63">
        <v>1800</v>
      </c>
      <c r="P19" s="63">
        <v>1800</v>
      </c>
      <c r="Q19" s="63">
        <v>1800</v>
      </c>
      <c r="R19" s="63">
        <v>1800</v>
      </c>
      <c r="S19" s="63">
        <v>1800</v>
      </c>
      <c r="T19" s="63">
        <v>1800</v>
      </c>
      <c r="U19" s="63">
        <v>1800</v>
      </c>
      <c r="V19" s="63">
        <v>1800</v>
      </c>
      <c r="W19" s="63">
        <v>1800</v>
      </c>
      <c r="X19" s="63">
        <v>1800</v>
      </c>
      <c r="Y19" s="63">
        <v>1800</v>
      </c>
      <c r="Z19" s="63">
        <v>1800</v>
      </c>
      <c r="AA19" s="63">
        <v>1800</v>
      </c>
      <c r="AB19" s="63">
        <v>1800</v>
      </c>
    </row>
    <row r="20" spans="1:55" s="9" customFormat="1">
      <c r="A20" s="64" t="s">
        <v>18</v>
      </c>
      <c r="B20" s="65"/>
      <c r="C20" s="53"/>
      <c r="D20" s="60">
        <v>15</v>
      </c>
      <c r="E20" s="61">
        <v>15</v>
      </c>
      <c r="F20" s="62">
        <v>30</v>
      </c>
      <c r="G20" s="57">
        <v>30</v>
      </c>
      <c r="H20" s="57">
        <v>30</v>
      </c>
      <c r="I20" s="57">
        <v>30</v>
      </c>
      <c r="J20" s="57">
        <v>30</v>
      </c>
      <c r="K20" s="57">
        <v>30</v>
      </c>
      <c r="L20" s="57">
        <v>30</v>
      </c>
      <c r="M20" s="57">
        <v>30</v>
      </c>
      <c r="N20" s="57">
        <v>30</v>
      </c>
      <c r="O20" s="57">
        <v>30</v>
      </c>
      <c r="P20" s="57">
        <v>30</v>
      </c>
      <c r="Q20" s="57">
        <v>30</v>
      </c>
      <c r="R20" s="57">
        <v>30</v>
      </c>
      <c r="S20" s="57">
        <v>30</v>
      </c>
      <c r="T20" s="57">
        <v>30</v>
      </c>
      <c r="U20" s="57">
        <v>30</v>
      </c>
      <c r="V20" s="57">
        <v>30</v>
      </c>
      <c r="W20" s="57">
        <v>37.5</v>
      </c>
      <c r="X20" s="57">
        <v>37.5</v>
      </c>
      <c r="Y20" s="57">
        <v>37.5</v>
      </c>
      <c r="Z20" s="57">
        <v>37.5</v>
      </c>
      <c r="AA20" s="57">
        <v>37.5</v>
      </c>
      <c r="AB20" s="57">
        <v>37.5</v>
      </c>
    </row>
    <row r="21" spans="1:55" s="9" customFormat="1">
      <c r="A21" s="60" t="s">
        <v>19</v>
      </c>
      <c r="B21" s="66"/>
      <c r="C21" s="53"/>
      <c r="D21" s="60">
        <v>30</v>
      </c>
      <c r="E21" s="61">
        <v>15</v>
      </c>
      <c r="F21" s="62">
        <v>5</v>
      </c>
      <c r="G21" s="57">
        <v>5</v>
      </c>
      <c r="H21" s="57">
        <v>5</v>
      </c>
      <c r="I21" s="57">
        <v>5</v>
      </c>
      <c r="J21" s="57">
        <v>5</v>
      </c>
      <c r="K21" s="57">
        <v>5</v>
      </c>
      <c r="L21" s="57">
        <v>5</v>
      </c>
      <c r="M21" s="57">
        <v>5</v>
      </c>
      <c r="N21" s="57">
        <v>5</v>
      </c>
      <c r="O21" s="57">
        <v>5</v>
      </c>
      <c r="P21" s="57">
        <v>5</v>
      </c>
      <c r="Q21" s="57">
        <v>5</v>
      </c>
      <c r="R21" s="57">
        <v>5</v>
      </c>
      <c r="S21" s="57">
        <v>5</v>
      </c>
      <c r="T21" s="57">
        <v>5</v>
      </c>
      <c r="U21" s="57">
        <v>5</v>
      </c>
      <c r="V21" s="57">
        <v>5</v>
      </c>
      <c r="W21" s="57">
        <v>5</v>
      </c>
      <c r="X21" s="57">
        <v>5</v>
      </c>
      <c r="Y21" s="57">
        <v>5</v>
      </c>
      <c r="Z21" s="57">
        <v>5</v>
      </c>
      <c r="AA21" s="57">
        <v>5</v>
      </c>
      <c r="AB21" s="57">
        <v>5</v>
      </c>
    </row>
    <row r="22" spans="1:55" s="9" customFormat="1">
      <c r="A22" s="51" t="s">
        <v>20</v>
      </c>
      <c r="B22" s="66"/>
      <c r="C22" s="53"/>
      <c r="D22" s="136">
        <v>187.5</v>
      </c>
      <c r="E22" s="137">
        <v>62.5</v>
      </c>
      <c r="F22" s="62">
        <v>10</v>
      </c>
      <c r="G22" s="57">
        <v>10</v>
      </c>
      <c r="H22" s="57">
        <v>10</v>
      </c>
      <c r="I22" s="57">
        <v>10</v>
      </c>
      <c r="J22" s="57">
        <v>10</v>
      </c>
      <c r="K22" s="57">
        <v>10</v>
      </c>
      <c r="L22" s="57">
        <v>10</v>
      </c>
      <c r="M22" s="57">
        <v>10</v>
      </c>
      <c r="N22" s="57">
        <v>10</v>
      </c>
      <c r="O22" s="57">
        <v>10</v>
      </c>
      <c r="P22" s="57">
        <v>10</v>
      </c>
      <c r="Q22" s="57">
        <v>10</v>
      </c>
      <c r="R22" s="57">
        <v>10</v>
      </c>
      <c r="S22" s="57">
        <v>10</v>
      </c>
      <c r="T22" s="57">
        <v>10</v>
      </c>
      <c r="U22" s="57">
        <v>10</v>
      </c>
      <c r="V22" s="57">
        <v>10</v>
      </c>
      <c r="W22" s="57">
        <v>10</v>
      </c>
      <c r="X22" s="57">
        <v>10</v>
      </c>
      <c r="Y22" s="57">
        <v>10</v>
      </c>
      <c r="Z22" s="57">
        <v>10</v>
      </c>
      <c r="AA22" s="57">
        <v>10</v>
      </c>
      <c r="AB22" s="57">
        <v>10</v>
      </c>
    </row>
    <row r="23" spans="1:55" s="9" customFormat="1">
      <c r="A23" s="51" t="s">
        <v>21</v>
      </c>
      <c r="B23" s="66"/>
      <c r="C23" s="53"/>
      <c r="D23" s="60">
        <v>200</v>
      </c>
      <c r="E23" s="61">
        <v>200</v>
      </c>
      <c r="F23" s="62">
        <v>200</v>
      </c>
      <c r="G23" s="57">
        <v>200</v>
      </c>
      <c r="H23" s="57">
        <v>200</v>
      </c>
      <c r="I23" s="57">
        <v>200</v>
      </c>
      <c r="J23" s="57">
        <v>200</v>
      </c>
      <c r="K23" s="57">
        <v>200</v>
      </c>
      <c r="L23" s="57">
        <v>200</v>
      </c>
      <c r="M23" s="57">
        <v>200</v>
      </c>
      <c r="N23" s="57">
        <v>200</v>
      </c>
      <c r="O23" s="57">
        <v>200</v>
      </c>
      <c r="P23" s="57">
        <v>200</v>
      </c>
      <c r="Q23" s="57">
        <v>200</v>
      </c>
      <c r="R23" s="57">
        <v>200</v>
      </c>
      <c r="S23" s="57">
        <v>200</v>
      </c>
      <c r="T23" s="57">
        <v>200</v>
      </c>
      <c r="U23" s="57">
        <v>200</v>
      </c>
      <c r="V23" s="57">
        <v>200</v>
      </c>
      <c r="W23" s="57">
        <v>200</v>
      </c>
      <c r="X23" s="57">
        <v>200</v>
      </c>
      <c r="Y23" s="57">
        <v>200</v>
      </c>
      <c r="Z23" s="57">
        <v>200</v>
      </c>
      <c r="AA23" s="57">
        <v>200</v>
      </c>
      <c r="AB23" s="57">
        <v>200</v>
      </c>
    </row>
    <row r="24" spans="1:55" s="9" customFormat="1">
      <c r="A24" s="51" t="s">
        <v>22</v>
      </c>
      <c r="B24" s="66"/>
      <c r="C24" s="53"/>
      <c r="D24" s="60">
        <v>15</v>
      </c>
      <c r="E24" s="61">
        <v>15</v>
      </c>
      <c r="F24" s="62">
        <v>10</v>
      </c>
      <c r="G24" s="57">
        <v>10</v>
      </c>
      <c r="H24" s="57">
        <v>10</v>
      </c>
      <c r="I24" s="57">
        <v>10</v>
      </c>
      <c r="J24" s="57">
        <v>10</v>
      </c>
      <c r="K24" s="57">
        <v>10</v>
      </c>
      <c r="L24" s="57">
        <v>10</v>
      </c>
      <c r="M24" s="57">
        <v>10</v>
      </c>
      <c r="N24" s="57">
        <v>10</v>
      </c>
      <c r="O24" s="57">
        <v>10</v>
      </c>
      <c r="P24" s="57">
        <v>10</v>
      </c>
      <c r="Q24" s="57">
        <v>10</v>
      </c>
      <c r="R24" s="57">
        <v>10</v>
      </c>
      <c r="S24" s="57">
        <v>10</v>
      </c>
      <c r="T24" s="57">
        <v>10</v>
      </c>
      <c r="U24" s="57">
        <v>10</v>
      </c>
      <c r="V24" s="57">
        <v>10</v>
      </c>
      <c r="W24" s="57">
        <v>10</v>
      </c>
      <c r="X24" s="57">
        <v>10</v>
      </c>
      <c r="Y24" s="57">
        <v>10</v>
      </c>
      <c r="Z24" s="57">
        <v>10</v>
      </c>
      <c r="AA24" s="57">
        <v>10</v>
      </c>
      <c r="AB24" s="57">
        <v>10</v>
      </c>
    </row>
    <row r="25" spans="1:55" s="9" customFormat="1">
      <c r="A25" s="51" t="s">
        <v>23</v>
      </c>
      <c r="B25" s="66"/>
      <c r="C25" s="53"/>
      <c r="D25" s="60">
        <v>100</v>
      </c>
      <c r="E25" s="61">
        <v>30</v>
      </c>
      <c r="F25" s="62">
        <v>25</v>
      </c>
      <c r="G25" s="57">
        <v>0</v>
      </c>
      <c r="H25" s="57">
        <v>0</v>
      </c>
      <c r="I25" s="57">
        <v>0</v>
      </c>
      <c r="J25" s="57">
        <v>0</v>
      </c>
      <c r="K25" s="57">
        <v>0</v>
      </c>
      <c r="L25" s="57">
        <v>0</v>
      </c>
      <c r="M25" s="57">
        <v>0</v>
      </c>
      <c r="N25" s="57">
        <v>0</v>
      </c>
      <c r="O25" s="57">
        <v>0</v>
      </c>
      <c r="P25" s="57">
        <v>0</v>
      </c>
      <c r="Q25" s="57">
        <v>0</v>
      </c>
      <c r="R25" s="57">
        <v>0</v>
      </c>
      <c r="S25" s="57">
        <v>0</v>
      </c>
      <c r="T25" s="57">
        <v>0</v>
      </c>
      <c r="U25" s="57">
        <v>0</v>
      </c>
      <c r="V25" s="57">
        <v>0</v>
      </c>
      <c r="W25" s="57">
        <v>0</v>
      </c>
      <c r="X25" s="57">
        <v>0</v>
      </c>
      <c r="Y25" s="57">
        <v>0</v>
      </c>
      <c r="Z25" s="57">
        <v>0</v>
      </c>
      <c r="AA25" s="57">
        <v>0</v>
      </c>
      <c r="AB25" s="57">
        <v>0</v>
      </c>
    </row>
    <row r="26" spans="1:55" s="9" customFormat="1">
      <c r="A26" s="51" t="s">
        <v>24</v>
      </c>
      <c r="B26" s="66"/>
      <c r="C26" s="53"/>
      <c r="D26" s="60">
        <v>188.47</v>
      </c>
      <c r="E26" s="61">
        <v>100.48</v>
      </c>
      <c r="F26" s="62">
        <v>53.34</v>
      </c>
      <c r="G26" s="57">
        <v>0</v>
      </c>
      <c r="H26" s="57">
        <v>0</v>
      </c>
      <c r="I26" s="57">
        <v>0</v>
      </c>
      <c r="J26" s="57">
        <v>0</v>
      </c>
      <c r="K26" s="57">
        <v>0</v>
      </c>
      <c r="L26" s="57">
        <v>0</v>
      </c>
      <c r="M26" s="57">
        <v>0</v>
      </c>
      <c r="N26" s="57">
        <v>0</v>
      </c>
      <c r="O26" s="57">
        <v>0</v>
      </c>
      <c r="P26" s="57">
        <v>0</v>
      </c>
      <c r="Q26" s="57">
        <v>0</v>
      </c>
      <c r="R26" s="57">
        <v>0</v>
      </c>
      <c r="S26" s="57">
        <v>0</v>
      </c>
      <c r="T26" s="57">
        <v>0</v>
      </c>
      <c r="U26" s="57">
        <v>0</v>
      </c>
      <c r="V26" s="57">
        <v>0</v>
      </c>
      <c r="W26" s="57">
        <v>0</v>
      </c>
      <c r="X26" s="57">
        <v>0</v>
      </c>
      <c r="Y26" s="57">
        <v>0</v>
      </c>
      <c r="Z26" s="57">
        <v>0</v>
      </c>
      <c r="AA26" s="57">
        <v>0</v>
      </c>
      <c r="AB26" s="57">
        <v>0</v>
      </c>
    </row>
    <row r="27" spans="1:55" s="9" customFormat="1">
      <c r="A27" s="51" t="s">
        <v>25</v>
      </c>
      <c r="B27" s="66"/>
      <c r="C27" s="53"/>
      <c r="D27" s="60">
        <v>35.979999999999997</v>
      </c>
      <c r="E27" s="60">
        <v>35.979999999999997</v>
      </c>
      <c r="F27" s="60">
        <v>35.979999999999997</v>
      </c>
      <c r="G27" s="60">
        <v>35.979999999999997</v>
      </c>
      <c r="H27" s="60">
        <v>35.979999999999997</v>
      </c>
      <c r="I27" s="60">
        <v>35.979999999999997</v>
      </c>
      <c r="J27" s="60">
        <v>35.979999999999997</v>
      </c>
      <c r="K27" s="60">
        <v>35.979999999999997</v>
      </c>
      <c r="L27" s="60">
        <v>35.979999999999997</v>
      </c>
      <c r="M27" s="60">
        <v>35.979999999999997</v>
      </c>
      <c r="N27" s="60">
        <v>35.979999999999997</v>
      </c>
      <c r="O27" s="60">
        <v>35.979999999999997</v>
      </c>
      <c r="P27" s="60">
        <v>35.979999999999997</v>
      </c>
      <c r="Q27" s="60">
        <v>35.979999999999997</v>
      </c>
      <c r="R27" s="60">
        <v>35.979999999999997</v>
      </c>
      <c r="S27" s="60">
        <v>35.979999999999997</v>
      </c>
      <c r="T27" s="60">
        <v>35.979999999999997</v>
      </c>
      <c r="U27" s="60">
        <v>35.979999999999997</v>
      </c>
      <c r="V27" s="60">
        <v>35.979999999999997</v>
      </c>
      <c r="W27" s="60">
        <v>35.979999999999997</v>
      </c>
      <c r="X27" s="60">
        <v>35.979999999999997</v>
      </c>
      <c r="Y27" s="60">
        <v>35.979999999999997</v>
      </c>
      <c r="Z27" s="60">
        <v>35.979999999999997</v>
      </c>
      <c r="AA27" s="60">
        <v>35.979999999999997</v>
      </c>
      <c r="AB27" s="60">
        <v>35.979999999999997</v>
      </c>
    </row>
    <row r="28" spans="1:55" s="9" customFormat="1">
      <c r="A28" s="51" t="s">
        <v>26</v>
      </c>
      <c r="B28" s="58"/>
      <c r="C28" s="53"/>
      <c r="D28" s="60">
        <v>2</v>
      </c>
      <c r="E28" s="61">
        <v>2</v>
      </c>
      <c r="F28" s="62">
        <v>2</v>
      </c>
      <c r="G28" s="57">
        <v>2</v>
      </c>
      <c r="H28" s="57">
        <v>2</v>
      </c>
      <c r="I28" s="57">
        <v>2</v>
      </c>
      <c r="J28" s="57">
        <v>2</v>
      </c>
      <c r="K28" s="57">
        <v>2</v>
      </c>
      <c r="L28" s="57">
        <v>2</v>
      </c>
      <c r="M28" s="57">
        <v>2</v>
      </c>
      <c r="N28" s="57">
        <v>2</v>
      </c>
      <c r="O28" s="57">
        <v>2</v>
      </c>
      <c r="P28" s="57">
        <v>2</v>
      </c>
      <c r="Q28" s="57">
        <v>2</v>
      </c>
      <c r="R28" s="57">
        <v>2</v>
      </c>
      <c r="S28" s="57">
        <v>2</v>
      </c>
      <c r="T28" s="57">
        <v>2</v>
      </c>
      <c r="U28" s="57">
        <v>2</v>
      </c>
      <c r="V28" s="57">
        <v>2</v>
      </c>
      <c r="W28" s="57">
        <v>2</v>
      </c>
      <c r="X28" s="57">
        <v>2</v>
      </c>
      <c r="Y28" s="57">
        <v>2</v>
      </c>
      <c r="Z28" s="57">
        <v>2</v>
      </c>
      <c r="AA28" s="57">
        <v>2</v>
      </c>
      <c r="AB28" s="57">
        <v>2</v>
      </c>
    </row>
    <row r="29" spans="1:55" s="9" customFormat="1">
      <c r="A29" s="60" t="s">
        <v>27</v>
      </c>
      <c r="B29" s="66"/>
      <c r="C29" s="53"/>
      <c r="D29" s="67">
        <v>20</v>
      </c>
      <c r="E29" s="67">
        <v>20</v>
      </c>
      <c r="F29" s="67">
        <v>20</v>
      </c>
      <c r="G29" s="67">
        <v>20</v>
      </c>
      <c r="H29" s="67">
        <v>20</v>
      </c>
      <c r="I29" s="67">
        <v>20</v>
      </c>
      <c r="J29" s="67">
        <v>20</v>
      </c>
      <c r="K29" s="67">
        <v>20</v>
      </c>
      <c r="L29" s="67">
        <v>20</v>
      </c>
      <c r="M29" s="67">
        <v>20</v>
      </c>
      <c r="N29" s="67">
        <v>20</v>
      </c>
      <c r="O29" s="67">
        <v>20</v>
      </c>
      <c r="P29" s="67">
        <v>20</v>
      </c>
      <c r="Q29" s="67">
        <v>20</v>
      </c>
      <c r="R29" s="67">
        <v>20</v>
      </c>
      <c r="S29" s="67">
        <v>20</v>
      </c>
      <c r="T29" s="67">
        <v>20</v>
      </c>
      <c r="U29" s="67">
        <v>20</v>
      </c>
      <c r="V29" s="67">
        <v>20</v>
      </c>
      <c r="W29" s="67">
        <v>20</v>
      </c>
      <c r="X29" s="67">
        <v>20</v>
      </c>
      <c r="Y29" s="67">
        <v>20</v>
      </c>
      <c r="Z29" s="67">
        <v>20</v>
      </c>
      <c r="AA29" s="67">
        <v>20</v>
      </c>
      <c r="AB29" s="67">
        <v>20</v>
      </c>
    </row>
    <row r="30" spans="1:55" s="72" customFormat="1" ht="15.75" thickBot="1">
      <c r="A30" s="68" t="s">
        <v>28</v>
      </c>
      <c r="B30" s="69"/>
      <c r="C30" s="70"/>
      <c r="D30" s="71">
        <f>SUM(D18:D29)</f>
        <v>1743.95</v>
      </c>
      <c r="E30" s="71">
        <f t="shared" ref="E30:AB30" si="2">SUM(E18:E29)</f>
        <v>1745.96</v>
      </c>
      <c r="F30" s="71">
        <f t="shared" si="2"/>
        <v>2391.3200000000002</v>
      </c>
      <c r="G30" s="71">
        <f t="shared" si="2"/>
        <v>2312.98</v>
      </c>
      <c r="H30" s="71">
        <f t="shared" si="2"/>
        <v>2292.98</v>
      </c>
      <c r="I30" s="71">
        <f t="shared" si="2"/>
        <v>2262.98</v>
      </c>
      <c r="J30" s="71">
        <f t="shared" si="2"/>
        <v>2262.98</v>
      </c>
      <c r="K30" s="71">
        <f t="shared" si="2"/>
        <v>2262.98</v>
      </c>
      <c r="L30" s="71">
        <f t="shared" si="2"/>
        <v>2262.98</v>
      </c>
      <c r="M30" s="71">
        <f t="shared" si="2"/>
        <v>2262.98</v>
      </c>
      <c r="N30" s="71">
        <f t="shared" si="2"/>
        <v>2262.98</v>
      </c>
      <c r="O30" s="71">
        <f t="shared" si="2"/>
        <v>2262.98</v>
      </c>
      <c r="P30" s="71">
        <f t="shared" si="2"/>
        <v>2262.98</v>
      </c>
      <c r="Q30" s="71">
        <f t="shared" si="2"/>
        <v>2262.98</v>
      </c>
      <c r="R30" s="71">
        <f t="shared" si="2"/>
        <v>2262.98</v>
      </c>
      <c r="S30" s="71">
        <f t="shared" si="2"/>
        <v>2262.98</v>
      </c>
      <c r="T30" s="71">
        <f t="shared" si="2"/>
        <v>2262.98</v>
      </c>
      <c r="U30" s="71">
        <f t="shared" si="2"/>
        <v>2262.98</v>
      </c>
      <c r="V30" s="71">
        <f t="shared" si="2"/>
        <v>2262.98</v>
      </c>
      <c r="W30" s="71">
        <f t="shared" si="2"/>
        <v>2270.48</v>
      </c>
      <c r="X30" s="71">
        <f t="shared" si="2"/>
        <v>2270.48</v>
      </c>
      <c r="Y30" s="71">
        <f t="shared" si="2"/>
        <v>2270.48</v>
      </c>
      <c r="Z30" s="71">
        <f t="shared" si="2"/>
        <v>2270.48</v>
      </c>
      <c r="AA30" s="71">
        <f t="shared" si="2"/>
        <v>2270.48</v>
      </c>
      <c r="AB30" s="71">
        <f t="shared" si="2"/>
        <v>2270.48</v>
      </c>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row>
    <row r="31" spans="1:55" s="29" customFormat="1">
      <c r="A31" s="73" t="s">
        <v>29</v>
      </c>
      <c r="B31" s="74"/>
      <c r="C31" s="75">
        <v>50</v>
      </c>
      <c r="D31" s="76">
        <f t="shared" ref="D31:V31" si="3">$C31*D11</f>
        <v>0</v>
      </c>
      <c r="E31" s="76">
        <f t="shared" si="3"/>
        <v>0</v>
      </c>
      <c r="F31" s="76">
        <f t="shared" si="3"/>
        <v>225</v>
      </c>
      <c r="G31" s="76">
        <f t="shared" si="3"/>
        <v>600</v>
      </c>
      <c r="H31" s="76">
        <f t="shared" si="3"/>
        <v>787.5</v>
      </c>
      <c r="I31" s="76">
        <f t="shared" si="3"/>
        <v>918.75</v>
      </c>
      <c r="J31" s="76">
        <f t="shared" si="3"/>
        <v>1012.5</v>
      </c>
      <c r="K31" s="76">
        <f t="shared" si="3"/>
        <v>1050</v>
      </c>
      <c r="L31" s="76">
        <f t="shared" si="3"/>
        <v>1125</v>
      </c>
      <c r="M31" s="76">
        <f t="shared" si="3"/>
        <v>1125</v>
      </c>
      <c r="N31" s="76">
        <f t="shared" si="3"/>
        <v>1125</v>
      </c>
      <c r="O31" s="76">
        <f t="shared" si="3"/>
        <v>1125</v>
      </c>
      <c r="P31" s="76">
        <f t="shared" si="3"/>
        <v>1106.25</v>
      </c>
      <c r="Q31" s="76">
        <f t="shared" si="3"/>
        <v>1068.75</v>
      </c>
      <c r="R31" s="76">
        <f t="shared" si="3"/>
        <v>1031.25</v>
      </c>
      <c r="S31" s="76">
        <f t="shared" si="3"/>
        <v>993.75</v>
      </c>
      <c r="T31" s="76">
        <f t="shared" si="3"/>
        <v>975</v>
      </c>
      <c r="U31" s="76">
        <f t="shared" si="3"/>
        <v>918.75</v>
      </c>
      <c r="V31" s="76">
        <f t="shared" si="3"/>
        <v>881.25</v>
      </c>
      <c r="W31" s="76">
        <f>($C31+5)*W11</f>
        <v>928.125</v>
      </c>
      <c r="X31" s="76">
        <f>($C31+2)*X11</f>
        <v>838.5</v>
      </c>
      <c r="Y31" s="76">
        <f>($C31+2)*Y11</f>
        <v>799.5</v>
      </c>
      <c r="Z31" s="76">
        <f>($C31+2)*Z11</f>
        <v>760.5</v>
      </c>
      <c r="AA31" s="76">
        <f>($C31+2)*AA11</f>
        <v>721.5</v>
      </c>
      <c r="AB31" s="76">
        <f>($C31+2)*AB11</f>
        <v>637</v>
      </c>
    </row>
    <row r="32" spans="1:55" s="78" customFormat="1" ht="15.75" thickBot="1">
      <c r="A32" s="34" t="s">
        <v>30</v>
      </c>
      <c r="B32" s="35"/>
      <c r="C32" s="36"/>
      <c r="D32" s="77">
        <f>D15+D16+D30+D31</f>
        <v>2393.9499999999998</v>
      </c>
      <c r="E32" s="77">
        <f t="shared" ref="E32:AB32" si="4">E15+E16+E30+E31</f>
        <v>2395.96</v>
      </c>
      <c r="F32" s="77">
        <f t="shared" si="4"/>
        <v>3266.32</v>
      </c>
      <c r="G32" s="77">
        <f t="shared" si="4"/>
        <v>3562.98</v>
      </c>
      <c r="H32" s="77">
        <f t="shared" si="4"/>
        <v>3730.48</v>
      </c>
      <c r="I32" s="77">
        <f t="shared" si="4"/>
        <v>3831.73</v>
      </c>
      <c r="J32" s="77">
        <f t="shared" si="4"/>
        <v>3925.48</v>
      </c>
      <c r="K32" s="77">
        <f t="shared" si="4"/>
        <v>3962.98</v>
      </c>
      <c r="L32" s="77">
        <f t="shared" si="4"/>
        <v>4037.98</v>
      </c>
      <c r="M32" s="77">
        <f t="shared" si="4"/>
        <v>4037.98</v>
      </c>
      <c r="N32" s="77">
        <f t="shared" si="4"/>
        <v>4037.98</v>
      </c>
      <c r="O32" s="77">
        <f t="shared" si="4"/>
        <v>4037.98</v>
      </c>
      <c r="P32" s="77">
        <f t="shared" si="4"/>
        <v>4019.23</v>
      </c>
      <c r="Q32" s="77">
        <f t="shared" si="4"/>
        <v>3981.73</v>
      </c>
      <c r="R32" s="77">
        <f t="shared" si="4"/>
        <v>3944.23</v>
      </c>
      <c r="S32" s="77">
        <f t="shared" si="4"/>
        <v>3906.73</v>
      </c>
      <c r="T32" s="77">
        <f t="shared" si="4"/>
        <v>3887.98</v>
      </c>
      <c r="U32" s="77">
        <f t="shared" si="4"/>
        <v>3831.73</v>
      </c>
      <c r="V32" s="77">
        <f t="shared" si="4"/>
        <v>3794.23</v>
      </c>
      <c r="W32" s="77">
        <f t="shared" si="4"/>
        <v>3848.605</v>
      </c>
      <c r="X32" s="77">
        <f t="shared" si="4"/>
        <v>3758.98</v>
      </c>
      <c r="Y32" s="77">
        <f t="shared" si="4"/>
        <v>3719.98</v>
      </c>
      <c r="Z32" s="77">
        <f t="shared" si="4"/>
        <v>3680.98</v>
      </c>
      <c r="AA32" s="77">
        <f t="shared" si="4"/>
        <v>3641.98</v>
      </c>
      <c r="AB32" s="77">
        <f t="shared" si="4"/>
        <v>3558.48</v>
      </c>
    </row>
    <row r="33" spans="1:55" s="78" customFormat="1" ht="15.75" thickBot="1">
      <c r="A33" s="79" t="s">
        <v>31</v>
      </c>
      <c r="B33" s="80"/>
      <c r="C33" s="81"/>
      <c r="D33" s="82">
        <f t="shared" ref="D33:AB33" si="5">D13-D32</f>
        <v>-2393.9499999999998</v>
      </c>
      <c r="E33" s="83">
        <f t="shared" si="5"/>
        <v>-2395.96</v>
      </c>
      <c r="F33" s="82">
        <f t="shared" si="5"/>
        <v>-858.82000000000016</v>
      </c>
      <c r="G33" s="84">
        <f t="shared" si="5"/>
        <v>2857.02</v>
      </c>
      <c r="H33" s="84">
        <f t="shared" si="5"/>
        <v>4695.7700000000004</v>
      </c>
      <c r="I33" s="84">
        <f t="shared" si="5"/>
        <v>5998.8950000000004</v>
      </c>
      <c r="J33" s="84">
        <f t="shared" si="5"/>
        <v>6908.27</v>
      </c>
      <c r="K33" s="84">
        <f t="shared" si="5"/>
        <v>7272.02</v>
      </c>
      <c r="L33" s="84">
        <f t="shared" si="5"/>
        <v>7999.52</v>
      </c>
      <c r="M33" s="84">
        <f t="shared" si="5"/>
        <v>7999.52</v>
      </c>
      <c r="N33" s="84">
        <f t="shared" si="5"/>
        <v>7999.52</v>
      </c>
      <c r="O33" s="84">
        <f t="shared" si="5"/>
        <v>7999.52</v>
      </c>
      <c r="P33" s="84">
        <f t="shared" si="5"/>
        <v>7817.6450000000004</v>
      </c>
      <c r="Q33" s="84">
        <f t="shared" si="5"/>
        <v>7453.8950000000004</v>
      </c>
      <c r="R33" s="84">
        <f t="shared" si="5"/>
        <v>7090.1450000000004</v>
      </c>
      <c r="S33" s="84">
        <f t="shared" si="5"/>
        <v>6726.3950000000004</v>
      </c>
      <c r="T33" s="84">
        <f t="shared" si="5"/>
        <v>6544.52</v>
      </c>
      <c r="U33" s="84">
        <f t="shared" si="5"/>
        <v>5998.8950000000004</v>
      </c>
      <c r="V33" s="84">
        <f t="shared" si="5"/>
        <v>5635.1450000000004</v>
      </c>
      <c r="W33" s="84">
        <f t="shared" si="5"/>
        <v>5179.5200000000004</v>
      </c>
      <c r="X33" s="84">
        <f t="shared" si="5"/>
        <v>4867.8950000000004</v>
      </c>
      <c r="Y33" s="84">
        <f t="shared" si="5"/>
        <v>4505.6450000000004</v>
      </c>
      <c r="Z33" s="84">
        <f t="shared" si="5"/>
        <v>4143.3950000000004</v>
      </c>
      <c r="AA33" s="84">
        <f t="shared" si="5"/>
        <v>3781.145</v>
      </c>
      <c r="AB33" s="84">
        <f t="shared" si="5"/>
        <v>2995.27</v>
      </c>
    </row>
    <row r="34" spans="1:55" s="7" customFormat="1" ht="15.75" thickBot="1">
      <c r="A34" s="85" t="s">
        <v>32</v>
      </c>
      <c r="B34" s="86"/>
      <c r="C34" s="87">
        <f>D3</f>
        <v>0.11</v>
      </c>
      <c r="E34" s="88">
        <f>ROUND(NPV(C34,D33:AB33),0)</f>
        <v>32238</v>
      </c>
      <c r="F34" s="89"/>
      <c r="G34" s="89"/>
      <c r="H34" s="90"/>
      <c r="I34" s="90"/>
      <c r="J34" s="89"/>
      <c r="K34" s="89"/>
      <c r="L34" s="89"/>
      <c r="M34" s="89"/>
      <c r="N34" s="90"/>
      <c r="O34" s="90"/>
      <c r="P34" s="90"/>
      <c r="Q34" s="90"/>
      <c r="R34" s="90"/>
      <c r="S34" s="90"/>
      <c r="T34" s="90"/>
      <c r="U34" s="90"/>
      <c r="V34" s="90"/>
      <c r="W34" s="90"/>
      <c r="X34" s="90"/>
      <c r="Y34" s="90"/>
      <c r="Z34" s="90"/>
      <c r="AA34" s="91"/>
      <c r="AB34" s="92"/>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row>
    <row r="35" spans="1:55" s="153" customFormat="1" hidden="1">
      <c r="A35" s="138" t="s">
        <v>33</v>
      </c>
      <c r="B35" s="139"/>
      <c r="C35" s="140"/>
      <c r="D35" s="141">
        <v>42231</v>
      </c>
      <c r="E35" s="142"/>
      <c r="F35" s="148"/>
      <c r="G35" s="149"/>
      <c r="H35" s="149"/>
      <c r="I35" s="149"/>
      <c r="J35" s="148"/>
      <c r="K35" s="149"/>
      <c r="L35" s="148"/>
      <c r="M35" s="149"/>
      <c r="N35" s="148" t="s">
        <v>34</v>
      </c>
      <c r="O35" s="149"/>
      <c r="P35" s="149"/>
      <c r="Q35" s="149"/>
      <c r="R35" s="149"/>
      <c r="S35" s="149"/>
      <c r="T35" s="149"/>
      <c r="U35" s="149"/>
      <c r="V35" s="149"/>
      <c r="W35" s="149"/>
      <c r="X35" s="149"/>
      <c r="Y35" s="149"/>
      <c r="Z35" s="149"/>
      <c r="AA35" s="150"/>
      <c r="AB35" s="151"/>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row>
    <row r="36" spans="1:55" s="153" customFormat="1" ht="15.75" hidden="1" thickBot="1">
      <c r="A36" s="138" t="s">
        <v>35</v>
      </c>
      <c r="B36" s="139">
        <v>25</v>
      </c>
      <c r="C36" s="143">
        <v>0.05</v>
      </c>
      <c r="D36" s="164">
        <f>(1+C36)^-(B36+2)</f>
        <v>0.2678483190002377</v>
      </c>
      <c r="E36" s="145"/>
      <c r="F36" s="154"/>
      <c r="G36" s="155"/>
      <c r="H36" s="155"/>
      <c r="I36" s="155"/>
      <c r="J36" s="156"/>
      <c r="K36" s="157"/>
      <c r="L36" s="154"/>
      <c r="M36" s="155"/>
      <c r="N36" s="155"/>
      <c r="O36" s="155"/>
      <c r="P36" s="155"/>
      <c r="Q36" s="155"/>
      <c r="R36" s="155"/>
      <c r="S36" s="155"/>
      <c r="T36" s="155"/>
      <c r="U36" s="155"/>
      <c r="V36" s="155"/>
      <c r="W36" s="155"/>
      <c r="X36" s="155"/>
      <c r="Y36" s="155"/>
      <c r="Z36" s="155"/>
      <c r="AA36" s="150"/>
      <c r="AB36" s="151"/>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row>
    <row r="37" spans="1:55" s="153" customFormat="1" ht="15.75" hidden="1" thickBot="1">
      <c r="A37" s="138" t="s">
        <v>36</v>
      </c>
      <c r="B37" s="139"/>
      <c r="C37" s="140"/>
      <c r="D37" s="146"/>
      <c r="E37" s="147">
        <f>ROUND(D36*D35,0)</f>
        <v>11312</v>
      </c>
      <c r="F37" s="155"/>
      <c r="G37" s="156"/>
      <c r="H37" s="155"/>
      <c r="I37" s="155"/>
      <c r="J37" s="155"/>
      <c r="K37" s="155"/>
      <c r="L37" s="155"/>
      <c r="M37" s="156"/>
      <c r="N37" s="155"/>
      <c r="O37" s="155"/>
      <c r="P37" s="155"/>
      <c r="Q37" s="155"/>
      <c r="R37" s="155"/>
      <c r="S37" s="155"/>
      <c r="T37" s="155"/>
      <c r="U37" s="155"/>
      <c r="V37" s="155"/>
      <c r="W37" s="155"/>
      <c r="X37" s="155"/>
      <c r="Y37" s="155"/>
      <c r="Z37" s="155"/>
      <c r="AA37" s="150"/>
      <c r="AB37" s="151"/>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row>
    <row r="38" spans="1:55" s="153" customFormat="1" ht="15.75" hidden="1" thickBot="1">
      <c r="A38" s="158" t="s">
        <v>37</v>
      </c>
      <c r="B38" s="159"/>
      <c r="C38" s="160"/>
      <c r="D38" s="159"/>
      <c r="E38" s="161">
        <f>E34+E37</f>
        <v>43550</v>
      </c>
      <c r="F38" s="150"/>
      <c r="G38" s="162"/>
      <c r="H38" s="150"/>
      <c r="I38" s="150"/>
      <c r="J38" s="163"/>
      <c r="K38" s="150"/>
      <c r="L38" s="150"/>
      <c r="M38" s="162"/>
      <c r="N38" s="150"/>
      <c r="O38" s="150"/>
      <c r="P38" s="150"/>
      <c r="Q38" s="150"/>
      <c r="R38" s="150"/>
      <c r="S38" s="150"/>
      <c r="T38" s="150"/>
      <c r="U38" s="150"/>
      <c r="V38" s="150"/>
      <c r="W38" s="150"/>
      <c r="X38" s="150"/>
      <c r="Y38" s="150"/>
      <c r="Z38" s="150"/>
      <c r="AA38" s="150"/>
      <c r="AB38" s="151"/>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row>
    <row r="39" spans="1:55" s="7" customFormat="1" ht="18" thickBot="1">
      <c r="A39" s="113" t="s">
        <v>51</v>
      </c>
      <c r="B39" s="20"/>
      <c r="C39" s="114"/>
      <c r="D39" s="115" t="s">
        <v>38</v>
      </c>
      <c r="E39" s="116">
        <f>E34</f>
        <v>32238</v>
      </c>
      <c r="F39" s="96"/>
      <c r="G39" s="117"/>
      <c r="H39" s="117"/>
      <c r="I39" s="117"/>
      <c r="J39" s="117"/>
      <c r="K39" s="117"/>
      <c r="L39" s="117"/>
      <c r="M39" s="117"/>
      <c r="N39" s="117"/>
      <c r="O39" s="117"/>
      <c r="P39" s="117"/>
      <c r="Q39" s="117"/>
      <c r="R39" s="117"/>
      <c r="S39" s="117"/>
      <c r="T39" s="117"/>
      <c r="U39" s="117"/>
      <c r="V39" s="117"/>
      <c r="W39" s="117"/>
      <c r="X39" s="117"/>
      <c r="Y39" s="117"/>
      <c r="Z39" s="117"/>
      <c r="AA39" s="117"/>
      <c r="AB39" s="96"/>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row>
    <row r="40" spans="1:55" s="7" customFormat="1" ht="18" thickBot="1">
      <c r="A40" s="9"/>
      <c r="B40" s="9"/>
      <c r="C40" s="118"/>
      <c r="D40" s="119" t="s">
        <v>39</v>
      </c>
      <c r="E40" s="120">
        <f>E39/D4</f>
        <v>10074.375</v>
      </c>
      <c r="F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row>
    <row r="41" spans="1:55" s="7" customFormat="1" ht="18" thickBot="1">
      <c r="A41" s="121" t="s">
        <v>52</v>
      </c>
      <c r="B41" s="122"/>
      <c r="C41" s="123"/>
      <c r="D41" s="115" t="s">
        <v>40</v>
      </c>
      <c r="E41" s="124">
        <f>E39/25</f>
        <v>1289.52</v>
      </c>
      <c r="F41" s="125"/>
      <c r="G41" s="126"/>
      <c r="H41" s="126"/>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row>
    <row r="42" spans="1:55" s="7" customFormat="1" ht="18" thickBot="1">
      <c r="B42" s="9"/>
      <c r="C42" s="118"/>
      <c r="D42" s="119" t="s">
        <v>41</v>
      </c>
      <c r="E42" s="120">
        <f>E40/25</f>
        <v>402.97500000000002</v>
      </c>
      <c r="G42" s="127"/>
      <c r="H42" s="127"/>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row>
    <row r="43" spans="1:55" s="7" customFormat="1">
      <c r="C43" s="8"/>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row>
    <row r="44" spans="1:55" ht="15.75" thickBot="1"/>
    <row r="45" spans="1:55" s="9" customFormat="1" ht="15.75" thickBot="1">
      <c r="A45" s="214" t="s">
        <v>84</v>
      </c>
      <c r="B45" s="215"/>
      <c r="C45" s="216"/>
      <c r="D45" s="210" t="s">
        <v>2</v>
      </c>
      <c r="E45" s="211"/>
      <c r="F45" s="212"/>
      <c r="G45" s="205" t="s">
        <v>3</v>
      </c>
      <c r="H45" s="206"/>
      <c r="I45" s="206"/>
      <c r="J45" s="213"/>
      <c r="K45" s="205" t="s">
        <v>4</v>
      </c>
      <c r="L45" s="206"/>
      <c r="M45" s="206"/>
      <c r="N45" s="206"/>
      <c r="O45" s="206"/>
      <c r="P45" s="206"/>
      <c r="Q45" s="206"/>
      <c r="R45" s="206"/>
      <c r="S45" s="206"/>
      <c r="T45" s="206"/>
      <c r="U45" s="206"/>
      <c r="V45" s="206"/>
      <c r="W45" s="213"/>
      <c r="X45" s="205" t="s">
        <v>5</v>
      </c>
      <c r="Y45" s="206"/>
      <c r="Z45" s="206"/>
      <c r="AA45" s="206"/>
      <c r="AB45" s="207"/>
    </row>
    <row r="46" spans="1:55" s="9" customFormat="1" ht="15.75" thickBot="1">
      <c r="A46" s="10" t="s">
        <v>6</v>
      </c>
      <c r="B46" s="11"/>
      <c r="C46" s="12"/>
      <c r="D46" s="12">
        <v>0</v>
      </c>
      <c r="E46" s="12">
        <v>1</v>
      </c>
      <c r="F46" s="12">
        <v>2</v>
      </c>
      <c r="G46" s="12">
        <v>3</v>
      </c>
      <c r="H46" s="12">
        <v>4</v>
      </c>
      <c r="I46" s="12">
        <v>5</v>
      </c>
      <c r="J46" s="12">
        <v>6</v>
      </c>
      <c r="K46" s="12">
        <v>7</v>
      </c>
      <c r="L46" s="12">
        <v>8</v>
      </c>
      <c r="M46" s="12">
        <v>9</v>
      </c>
      <c r="N46" s="12">
        <v>10</v>
      </c>
      <c r="O46" s="12">
        <v>11</v>
      </c>
      <c r="P46" s="12">
        <v>12</v>
      </c>
      <c r="Q46" s="12">
        <v>13</v>
      </c>
      <c r="R46" s="12">
        <v>14</v>
      </c>
      <c r="S46" s="12">
        <v>15</v>
      </c>
      <c r="T46" s="12">
        <v>16</v>
      </c>
      <c r="U46" s="12">
        <v>17</v>
      </c>
      <c r="V46" s="12">
        <v>18</v>
      </c>
      <c r="W46" s="12">
        <v>19</v>
      </c>
      <c r="X46" s="12">
        <v>20</v>
      </c>
      <c r="Y46" s="12">
        <v>21</v>
      </c>
      <c r="Z46" s="12">
        <v>22</v>
      </c>
      <c r="AA46" s="12">
        <v>23</v>
      </c>
      <c r="AB46" s="12">
        <v>24</v>
      </c>
    </row>
    <row r="47" spans="1:55" s="9" customFormat="1" ht="15.75" thickBot="1">
      <c r="A47" s="129"/>
      <c r="B47" s="14">
        <f>SUM(F48:I48)/SUM(F49:I49)</f>
        <v>0</v>
      </c>
      <c r="C47" s="15"/>
      <c r="D47" s="16">
        <v>2011</v>
      </c>
      <c r="E47" s="16">
        <f>D47+1</f>
        <v>2012</v>
      </c>
      <c r="F47" s="16">
        <f t="shared" ref="F47" si="6">E47+1</f>
        <v>2013</v>
      </c>
      <c r="G47" s="16">
        <f t="shared" ref="G47" si="7">F47+1</f>
        <v>2014</v>
      </c>
      <c r="H47" s="16">
        <f t="shared" ref="H47" si="8">G47+1</f>
        <v>2015</v>
      </c>
      <c r="I47" s="16">
        <f t="shared" ref="I47" si="9">H47+1</f>
        <v>2016</v>
      </c>
      <c r="J47" s="16">
        <f t="shared" ref="J47" si="10">I47+1</f>
        <v>2017</v>
      </c>
      <c r="K47" s="16">
        <f t="shared" ref="K47" si="11">J47+1</f>
        <v>2018</v>
      </c>
      <c r="L47" s="16">
        <f t="shared" ref="L47" si="12">K47+1</f>
        <v>2019</v>
      </c>
      <c r="M47" s="16">
        <f t="shared" ref="M47" si="13">L47+1</f>
        <v>2020</v>
      </c>
      <c r="N47" s="16">
        <f t="shared" ref="N47" si="14">M47+1</f>
        <v>2021</v>
      </c>
      <c r="O47" s="16">
        <f t="shared" ref="O47" si="15">N47+1</f>
        <v>2022</v>
      </c>
      <c r="P47" s="16">
        <f t="shared" ref="P47" si="16">O47+1</f>
        <v>2023</v>
      </c>
      <c r="Q47" s="16">
        <f t="shared" ref="Q47" si="17">P47+1</f>
        <v>2024</v>
      </c>
      <c r="R47" s="16">
        <f t="shared" ref="R47" si="18">Q47+1</f>
        <v>2025</v>
      </c>
      <c r="S47" s="16">
        <f t="shared" ref="S47" si="19">R47+1</f>
        <v>2026</v>
      </c>
      <c r="T47" s="16">
        <f t="shared" ref="T47" si="20">S47+1</f>
        <v>2027</v>
      </c>
      <c r="U47" s="16">
        <f t="shared" ref="U47" si="21">T47+1</f>
        <v>2028</v>
      </c>
      <c r="V47" s="16">
        <f t="shared" ref="V47" si="22">U47+1</f>
        <v>2029</v>
      </c>
      <c r="W47" s="16">
        <f t="shared" ref="W47" si="23">V47+1</f>
        <v>2030</v>
      </c>
      <c r="X47" s="16">
        <f t="shared" ref="X47" si="24">W47+1</f>
        <v>2031</v>
      </c>
      <c r="Y47" s="16">
        <f t="shared" ref="Y47" si="25">X47+1</f>
        <v>2032</v>
      </c>
      <c r="Z47" s="16">
        <f t="shared" ref="Z47" si="26">Y47+1</f>
        <v>2033</v>
      </c>
      <c r="AA47" s="16">
        <f t="shared" ref="AA47" si="27">Z47+1</f>
        <v>2034</v>
      </c>
      <c r="AB47" s="16">
        <f t="shared" ref="AB47" si="28">AA47+1</f>
        <v>2035</v>
      </c>
    </row>
    <row r="48" spans="1:55" s="9" customFormat="1" ht="15.75" thickBot="1">
      <c r="A48" s="17" t="s">
        <v>8</v>
      </c>
      <c r="B48" s="18"/>
      <c r="C48" s="19"/>
      <c r="D48" s="20"/>
      <c r="E48" s="20"/>
      <c r="F48" s="21"/>
      <c r="G48" s="21"/>
      <c r="H48" s="21"/>
      <c r="I48" s="21"/>
      <c r="J48" s="21"/>
      <c r="K48" s="21"/>
      <c r="L48" s="21"/>
      <c r="M48" s="21"/>
      <c r="N48" s="21"/>
      <c r="O48" s="21"/>
      <c r="P48" s="21"/>
      <c r="Q48" s="21"/>
      <c r="R48" s="19"/>
      <c r="S48" s="19"/>
      <c r="T48" s="19"/>
      <c r="U48" s="19"/>
      <c r="V48" s="19"/>
      <c r="W48" s="19"/>
      <c r="X48" s="19"/>
      <c r="Y48" s="19"/>
      <c r="Z48" s="19"/>
      <c r="AA48" s="19"/>
      <c r="AB48" s="19"/>
    </row>
    <row r="49" spans="1:28" s="29" customFormat="1">
      <c r="A49" s="22" t="s">
        <v>9</v>
      </c>
      <c r="B49" s="23" t="s">
        <v>45</v>
      </c>
      <c r="C49" s="191">
        <v>0.51</v>
      </c>
      <c r="D49" s="130">
        <v>0</v>
      </c>
      <c r="E49" s="130">
        <v>0</v>
      </c>
      <c r="F49" s="130">
        <v>3.06</v>
      </c>
      <c r="G49" s="130">
        <v>8.16</v>
      </c>
      <c r="H49" s="130">
        <v>10.709999999999999</v>
      </c>
      <c r="I49" s="130">
        <v>12.494999999999999</v>
      </c>
      <c r="J49" s="130">
        <v>13.770000000000001</v>
      </c>
      <c r="K49" s="130">
        <v>14.280000000000001</v>
      </c>
      <c r="L49" s="130">
        <v>15.299999999999999</v>
      </c>
      <c r="M49" s="130">
        <v>15.299999999999999</v>
      </c>
      <c r="N49" s="130">
        <v>15.299999999999999</v>
      </c>
      <c r="O49" s="130">
        <v>15.299999999999999</v>
      </c>
      <c r="P49" s="130">
        <v>15.045</v>
      </c>
      <c r="Q49" s="130">
        <v>14.534999999999998</v>
      </c>
      <c r="R49" s="130">
        <v>14.025</v>
      </c>
      <c r="S49" s="130">
        <v>13.515000000000001</v>
      </c>
      <c r="T49" s="130">
        <v>13.26</v>
      </c>
      <c r="U49" s="130">
        <v>12.494999999999999</v>
      </c>
      <c r="V49" s="130">
        <v>11.984999999999999</v>
      </c>
      <c r="W49" s="130">
        <v>11.475</v>
      </c>
      <c r="X49" s="130">
        <v>10.965</v>
      </c>
      <c r="Y49" s="130">
        <v>10.455</v>
      </c>
      <c r="Z49" s="130">
        <v>9.9450000000000003</v>
      </c>
      <c r="AA49" s="130">
        <v>9.4350000000000005</v>
      </c>
      <c r="AB49" s="130">
        <v>8.67</v>
      </c>
    </row>
    <row r="50" spans="1:28" s="29" customFormat="1">
      <c r="A50" s="30" t="s">
        <v>42</v>
      </c>
      <c r="B50" s="31"/>
      <c r="C50" s="31">
        <v>535</v>
      </c>
      <c r="D50" s="32">
        <v>0</v>
      </c>
      <c r="E50" s="32">
        <v>0</v>
      </c>
      <c r="F50" s="33">
        <v>535</v>
      </c>
      <c r="G50" s="33">
        <v>535</v>
      </c>
      <c r="H50" s="33">
        <v>535</v>
      </c>
      <c r="I50" s="33">
        <v>535</v>
      </c>
      <c r="J50" s="33">
        <v>535</v>
      </c>
      <c r="K50" s="33">
        <v>535</v>
      </c>
      <c r="L50" s="33">
        <v>535</v>
      </c>
      <c r="M50" s="33">
        <v>535</v>
      </c>
      <c r="N50" s="33">
        <v>535</v>
      </c>
      <c r="O50" s="33">
        <v>535</v>
      </c>
      <c r="P50" s="33">
        <v>535</v>
      </c>
      <c r="Q50" s="33">
        <v>535</v>
      </c>
      <c r="R50" s="33">
        <v>535</v>
      </c>
      <c r="S50" s="33">
        <v>535</v>
      </c>
      <c r="T50" s="33">
        <v>535</v>
      </c>
      <c r="U50" s="33">
        <v>535</v>
      </c>
      <c r="V50" s="33">
        <v>535</v>
      </c>
      <c r="W50" s="33">
        <v>535</v>
      </c>
      <c r="X50" s="33">
        <v>535</v>
      </c>
      <c r="Y50" s="33">
        <v>535</v>
      </c>
      <c r="Z50" s="33">
        <v>535</v>
      </c>
      <c r="AA50" s="33">
        <v>535</v>
      </c>
      <c r="AB50" s="33">
        <v>535</v>
      </c>
    </row>
    <row r="51" spans="1:28" s="29" customFormat="1" ht="15.75" thickBot="1">
      <c r="A51" s="34" t="s">
        <v>11</v>
      </c>
      <c r="B51" s="35"/>
      <c r="C51" s="36"/>
      <c r="D51" s="37">
        <f>D50*D49</f>
        <v>0</v>
      </c>
      <c r="E51" s="37">
        <f t="shared" ref="E51:AB51" si="29">E50*E49</f>
        <v>0</v>
      </c>
      <c r="F51" s="37">
        <f t="shared" si="29"/>
        <v>1637.1000000000001</v>
      </c>
      <c r="G51" s="37">
        <f t="shared" si="29"/>
        <v>4365.6000000000004</v>
      </c>
      <c r="H51" s="37">
        <f t="shared" si="29"/>
        <v>5729.8499999999995</v>
      </c>
      <c r="I51" s="37">
        <f t="shared" si="29"/>
        <v>6684.8249999999998</v>
      </c>
      <c r="J51" s="37">
        <f t="shared" si="29"/>
        <v>7366.9500000000007</v>
      </c>
      <c r="K51" s="37">
        <f t="shared" si="29"/>
        <v>7639.8</v>
      </c>
      <c r="L51" s="37">
        <f t="shared" si="29"/>
        <v>8185.4999999999991</v>
      </c>
      <c r="M51" s="37">
        <f t="shared" si="29"/>
        <v>8185.4999999999991</v>
      </c>
      <c r="N51" s="37">
        <f t="shared" si="29"/>
        <v>8185.4999999999991</v>
      </c>
      <c r="O51" s="37">
        <f t="shared" si="29"/>
        <v>8185.4999999999991</v>
      </c>
      <c r="P51" s="37">
        <f t="shared" si="29"/>
        <v>8049.0749999999998</v>
      </c>
      <c r="Q51" s="37">
        <f t="shared" si="29"/>
        <v>7776.2249999999995</v>
      </c>
      <c r="R51" s="37">
        <f t="shared" si="29"/>
        <v>7503.375</v>
      </c>
      <c r="S51" s="37">
        <f t="shared" si="29"/>
        <v>7230.5250000000005</v>
      </c>
      <c r="T51" s="37">
        <f t="shared" si="29"/>
        <v>7094.0999999999995</v>
      </c>
      <c r="U51" s="37">
        <f t="shared" si="29"/>
        <v>6684.8249999999998</v>
      </c>
      <c r="V51" s="37">
        <f t="shared" si="29"/>
        <v>6411.9749999999995</v>
      </c>
      <c r="W51" s="37">
        <f t="shared" si="29"/>
        <v>6139.125</v>
      </c>
      <c r="X51" s="37">
        <f t="shared" si="29"/>
        <v>5866.2749999999996</v>
      </c>
      <c r="Y51" s="37">
        <f t="shared" si="29"/>
        <v>5593.4250000000002</v>
      </c>
      <c r="Z51" s="37">
        <f t="shared" si="29"/>
        <v>5320.5749999999998</v>
      </c>
      <c r="AA51" s="37">
        <f t="shared" si="29"/>
        <v>5047.7250000000004</v>
      </c>
      <c r="AB51" s="37">
        <f t="shared" si="29"/>
        <v>4638.45</v>
      </c>
    </row>
    <row r="52" spans="1:28" s="9" customFormat="1" ht="15.75" thickBot="1">
      <c r="A52" s="17" t="s">
        <v>12</v>
      </c>
      <c r="B52" s="18"/>
      <c r="C52" s="19"/>
      <c r="D52" s="20"/>
      <c r="E52" s="38"/>
      <c r="F52" s="39"/>
      <c r="G52" s="19"/>
      <c r="H52" s="19"/>
      <c r="I52" s="19"/>
      <c r="J52" s="19"/>
      <c r="K52" s="19"/>
      <c r="L52" s="19"/>
      <c r="M52" s="19"/>
      <c r="N52" s="19"/>
      <c r="O52" s="19"/>
      <c r="P52" s="19"/>
      <c r="Q52" s="19"/>
      <c r="R52" s="19"/>
      <c r="S52" s="19"/>
      <c r="T52" s="19"/>
      <c r="U52" s="19"/>
      <c r="V52" s="19"/>
      <c r="W52" s="19"/>
      <c r="X52" s="19"/>
      <c r="Y52" s="19"/>
      <c r="Z52" s="19"/>
      <c r="AA52" s="19"/>
      <c r="AB52" s="19"/>
    </row>
    <row r="53" spans="1:28" s="29" customFormat="1" ht="15.75" thickBot="1">
      <c r="A53" s="30" t="s">
        <v>13</v>
      </c>
      <c r="B53" s="40"/>
      <c r="C53" s="41"/>
      <c r="D53" s="42">
        <v>0</v>
      </c>
      <c r="E53" s="42">
        <v>0</v>
      </c>
      <c r="F53" s="42">
        <v>0</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1</v>
      </c>
    </row>
    <row r="54" spans="1:28" s="29" customFormat="1" ht="15.75" thickBot="1">
      <c r="A54" s="43" t="s">
        <v>14</v>
      </c>
      <c r="B54" s="44"/>
      <c r="C54" s="45"/>
      <c r="D54" s="46">
        <f>650</f>
        <v>650</v>
      </c>
      <c r="E54" s="46">
        <f>650</f>
        <v>650</v>
      </c>
      <c r="F54" s="46">
        <f>650</f>
        <v>650</v>
      </c>
      <c r="G54" s="46">
        <f>650</f>
        <v>650</v>
      </c>
      <c r="H54" s="46">
        <f>650</f>
        <v>650</v>
      </c>
      <c r="I54" s="46">
        <f>650</f>
        <v>650</v>
      </c>
      <c r="J54" s="46">
        <f>650</f>
        <v>650</v>
      </c>
      <c r="K54" s="46">
        <f>650</f>
        <v>650</v>
      </c>
      <c r="L54" s="46">
        <f>650</f>
        <v>650</v>
      </c>
      <c r="M54" s="46">
        <f>650</f>
        <v>650</v>
      </c>
      <c r="N54" s="46">
        <f>650</f>
        <v>650</v>
      </c>
      <c r="O54" s="46">
        <f>650</f>
        <v>650</v>
      </c>
      <c r="P54" s="46">
        <f>650</f>
        <v>650</v>
      </c>
      <c r="Q54" s="46">
        <f>650</f>
        <v>650</v>
      </c>
      <c r="R54" s="46">
        <f>650</f>
        <v>650</v>
      </c>
      <c r="S54" s="46">
        <f>650</f>
        <v>650</v>
      </c>
      <c r="T54" s="46">
        <f>650</f>
        <v>650</v>
      </c>
      <c r="U54" s="46">
        <f>650</f>
        <v>650</v>
      </c>
      <c r="V54" s="46">
        <f>650</f>
        <v>650</v>
      </c>
      <c r="W54" s="46">
        <f>650</f>
        <v>650</v>
      </c>
      <c r="X54" s="46">
        <f>650</f>
        <v>650</v>
      </c>
      <c r="Y54" s="46">
        <f>650</f>
        <v>650</v>
      </c>
      <c r="Z54" s="46">
        <f>650</f>
        <v>650</v>
      </c>
      <c r="AA54" s="46">
        <f>650</f>
        <v>650</v>
      </c>
      <c r="AB54" s="46">
        <f>650</f>
        <v>650</v>
      </c>
    </row>
    <row r="55" spans="1:28" s="29" customFormat="1">
      <c r="A55" s="22" t="s">
        <v>15</v>
      </c>
      <c r="B55" s="47"/>
      <c r="C55" s="48"/>
      <c r="D55" s="49"/>
      <c r="E55" s="50"/>
      <c r="F55" s="49"/>
      <c r="G55" s="49"/>
      <c r="H55" s="49"/>
      <c r="I55" s="49"/>
      <c r="J55" s="49"/>
      <c r="K55" s="49"/>
      <c r="L55" s="49"/>
      <c r="M55" s="49"/>
      <c r="N55" s="49"/>
      <c r="O55" s="49"/>
      <c r="P55" s="49"/>
      <c r="Q55" s="49"/>
      <c r="R55" s="49"/>
      <c r="S55" s="49"/>
      <c r="T55" s="49"/>
      <c r="U55" s="49"/>
      <c r="V55" s="49"/>
      <c r="W55" s="49"/>
      <c r="X55" s="49"/>
      <c r="Y55" s="49"/>
      <c r="Z55" s="49"/>
      <c r="AA55" s="49"/>
      <c r="AB55" s="49"/>
    </row>
    <row r="56" spans="1:28" s="9" customFormat="1">
      <c r="A56" s="51" t="s">
        <v>16</v>
      </c>
      <c r="B56" s="52"/>
      <c r="C56" s="53"/>
      <c r="D56" s="54">
        <v>450</v>
      </c>
      <c r="E56" s="55">
        <v>250</v>
      </c>
      <c r="F56" s="56">
        <v>200</v>
      </c>
      <c r="G56" s="57">
        <v>200</v>
      </c>
      <c r="H56" s="57">
        <v>180</v>
      </c>
      <c r="I56" s="57">
        <v>150</v>
      </c>
      <c r="J56" s="57">
        <v>150</v>
      </c>
      <c r="K56" s="57">
        <v>150</v>
      </c>
      <c r="L56" s="57">
        <v>150</v>
      </c>
      <c r="M56" s="57">
        <v>150</v>
      </c>
      <c r="N56" s="57">
        <v>150</v>
      </c>
      <c r="O56" s="57">
        <v>150</v>
      </c>
      <c r="P56" s="57">
        <v>150</v>
      </c>
      <c r="Q56" s="57">
        <v>150</v>
      </c>
      <c r="R56" s="57">
        <v>150</v>
      </c>
      <c r="S56" s="57">
        <v>150</v>
      </c>
      <c r="T56" s="57">
        <v>150</v>
      </c>
      <c r="U56" s="57">
        <v>150</v>
      </c>
      <c r="V56" s="57">
        <v>150</v>
      </c>
      <c r="W56" s="57">
        <v>150</v>
      </c>
      <c r="X56" s="57">
        <v>150</v>
      </c>
      <c r="Y56" s="57">
        <v>150</v>
      </c>
      <c r="Z56" s="57">
        <v>150</v>
      </c>
      <c r="AA56" s="57">
        <v>150</v>
      </c>
      <c r="AB56" s="57">
        <v>150</v>
      </c>
    </row>
    <row r="57" spans="1:28" s="9" customFormat="1">
      <c r="A57" s="51" t="s">
        <v>17</v>
      </c>
      <c r="B57" s="58"/>
      <c r="C57" s="59"/>
      <c r="D57" s="60">
        <v>500</v>
      </c>
      <c r="E57" s="61">
        <v>1000</v>
      </c>
      <c r="F57" s="62">
        <v>1800</v>
      </c>
      <c r="G57" s="63">
        <v>1800</v>
      </c>
      <c r="H57" s="63">
        <v>1800</v>
      </c>
      <c r="I57" s="63">
        <v>1800</v>
      </c>
      <c r="J57" s="63">
        <v>1800</v>
      </c>
      <c r="K57" s="63">
        <v>1800</v>
      </c>
      <c r="L57" s="63">
        <v>1800</v>
      </c>
      <c r="M57" s="63">
        <v>1800</v>
      </c>
      <c r="N57" s="63">
        <v>1800</v>
      </c>
      <c r="O57" s="63">
        <v>1800</v>
      </c>
      <c r="P57" s="63">
        <v>1800</v>
      </c>
      <c r="Q57" s="63">
        <v>1800</v>
      </c>
      <c r="R57" s="63">
        <v>1800</v>
      </c>
      <c r="S57" s="63">
        <v>1800</v>
      </c>
      <c r="T57" s="63">
        <v>1800</v>
      </c>
      <c r="U57" s="63">
        <v>1800</v>
      </c>
      <c r="V57" s="63">
        <v>1800</v>
      </c>
      <c r="W57" s="63">
        <v>1800</v>
      </c>
      <c r="X57" s="63">
        <v>1800</v>
      </c>
      <c r="Y57" s="63">
        <v>1800</v>
      </c>
      <c r="Z57" s="63">
        <v>1800</v>
      </c>
      <c r="AA57" s="63">
        <v>1800</v>
      </c>
      <c r="AB57" s="63">
        <v>1800</v>
      </c>
    </row>
    <row r="58" spans="1:28" s="9" customFormat="1">
      <c r="A58" s="64" t="s">
        <v>18</v>
      </c>
      <c r="B58" s="65"/>
      <c r="C58" s="53"/>
      <c r="D58" s="60">
        <v>15</v>
      </c>
      <c r="E58" s="61">
        <v>15</v>
      </c>
      <c r="F58" s="62">
        <v>30</v>
      </c>
      <c r="G58" s="57">
        <v>30</v>
      </c>
      <c r="H58" s="57">
        <v>30</v>
      </c>
      <c r="I58" s="57">
        <v>30</v>
      </c>
      <c r="J58" s="57">
        <v>30</v>
      </c>
      <c r="K58" s="57">
        <v>30</v>
      </c>
      <c r="L58" s="57">
        <v>30</v>
      </c>
      <c r="M58" s="57">
        <v>30</v>
      </c>
      <c r="N58" s="57">
        <v>30</v>
      </c>
      <c r="O58" s="57">
        <v>30</v>
      </c>
      <c r="P58" s="57">
        <v>30</v>
      </c>
      <c r="Q58" s="57">
        <v>30</v>
      </c>
      <c r="R58" s="57">
        <v>30</v>
      </c>
      <c r="S58" s="57">
        <v>30</v>
      </c>
      <c r="T58" s="57">
        <v>30</v>
      </c>
      <c r="U58" s="57">
        <v>30</v>
      </c>
      <c r="V58" s="57">
        <v>30</v>
      </c>
      <c r="W58" s="57">
        <v>37.5</v>
      </c>
      <c r="X58" s="57">
        <v>37.5</v>
      </c>
      <c r="Y58" s="57">
        <v>37.5</v>
      </c>
      <c r="Z58" s="57">
        <v>37.5</v>
      </c>
      <c r="AA58" s="57">
        <v>37.5</v>
      </c>
      <c r="AB58" s="57">
        <v>37.5</v>
      </c>
    </row>
    <row r="59" spans="1:28" s="9" customFormat="1">
      <c r="A59" s="60" t="s">
        <v>19</v>
      </c>
      <c r="B59" s="66"/>
      <c r="C59" s="53"/>
      <c r="D59" s="60">
        <v>30</v>
      </c>
      <c r="E59" s="61">
        <v>15</v>
      </c>
      <c r="F59" s="62">
        <v>5</v>
      </c>
      <c r="G59" s="57">
        <v>5</v>
      </c>
      <c r="H59" s="57">
        <v>5</v>
      </c>
      <c r="I59" s="57">
        <v>5</v>
      </c>
      <c r="J59" s="57">
        <v>5</v>
      </c>
      <c r="K59" s="57">
        <v>5</v>
      </c>
      <c r="L59" s="57">
        <v>5</v>
      </c>
      <c r="M59" s="57">
        <v>5</v>
      </c>
      <c r="N59" s="57">
        <v>5</v>
      </c>
      <c r="O59" s="57">
        <v>5</v>
      </c>
      <c r="P59" s="57">
        <v>5</v>
      </c>
      <c r="Q59" s="57">
        <v>5</v>
      </c>
      <c r="R59" s="57">
        <v>5</v>
      </c>
      <c r="S59" s="57">
        <v>5</v>
      </c>
      <c r="T59" s="57">
        <v>5</v>
      </c>
      <c r="U59" s="57">
        <v>5</v>
      </c>
      <c r="V59" s="57">
        <v>5</v>
      </c>
      <c r="W59" s="57">
        <v>5</v>
      </c>
      <c r="X59" s="57">
        <v>5</v>
      </c>
      <c r="Y59" s="57">
        <v>5</v>
      </c>
      <c r="Z59" s="57">
        <v>5</v>
      </c>
      <c r="AA59" s="57">
        <v>5</v>
      </c>
      <c r="AB59" s="57">
        <v>5</v>
      </c>
    </row>
    <row r="60" spans="1:28" s="9" customFormat="1">
      <c r="A60" s="51" t="s">
        <v>20</v>
      </c>
      <c r="B60" s="66"/>
      <c r="C60" s="53"/>
      <c r="D60" s="136">
        <v>187.5</v>
      </c>
      <c r="E60" s="137">
        <v>62.5</v>
      </c>
      <c r="F60" s="62">
        <v>10</v>
      </c>
      <c r="G60" s="57">
        <v>10</v>
      </c>
      <c r="H60" s="57">
        <v>10</v>
      </c>
      <c r="I60" s="57">
        <v>10</v>
      </c>
      <c r="J60" s="57">
        <v>10</v>
      </c>
      <c r="K60" s="57">
        <v>10</v>
      </c>
      <c r="L60" s="57">
        <v>10</v>
      </c>
      <c r="M60" s="57">
        <v>10</v>
      </c>
      <c r="N60" s="57">
        <v>10</v>
      </c>
      <c r="O60" s="57">
        <v>10</v>
      </c>
      <c r="P60" s="57">
        <v>10</v>
      </c>
      <c r="Q60" s="57">
        <v>10</v>
      </c>
      <c r="R60" s="57">
        <v>10</v>
      </c>
      <c r="S60" s="57">
        <v>10</v>
      </c>
      <c r="T60" s="57">
        <v>10</v>
      </c>
      <c r="U60" s="57">
        <v>10</v>
      </c>
      <c r="V60" s="57">
        <v>10</v>
      </c>
      <c r="W60" s="57">
        <v>10</v>
      </c>
      <c r="X60" s="57">
        <v>10</v>
      </c>
      <c r="Y60" s="57">
        <v>10</v>
      </c>
      <c r="Z60" s="57">
        <v>10</v>
      </c>
      <c r="AA60" s="57">
        <v>10</v>
      </c>
      <c r="AB60" s="57">
        <v>10</v>
      </c>
    </row>
    <row r="61" spans="1:28" s="9" customFormat="1">
      <c r="A61" s="51" t="s">
        <v>21</v>
      </c>
      <c r="B61" s="66"/>
      <c r="C61" s="53"/>
      <c r="D61" s="60">
        <v>200</v>
      </c>
      <c r="E61" s="61">
        <v>200</v>
      </c>
      <c r="F61" s="62">
        <v>200</v>
      </c>
      <c r="G61" s="57">
        <v>200</v>
      </c>
      <c r="H61" s="57">
        <v>200</v>
      </c>
      <c r="I61" s="57">
        <v>200</v>
      </c>
      <c r="J61" s="57">
        <v>200</v>
      </c>
      <c r="K61" s="57">
        <v>200</v>
      </c>
      <c r="L61" s="57">
        <v>200</v>
      </c>
      <c r="M61" s="57">
        <v>200</v>
      </c>
      <c r="N61" s="57">
        <v>200</v>
      </c>
      <c r="O61" s="57">
        <v>200</v>
      </c>
      <c r="P61" s="57">
        <v>200</v>
      </c>
      <c r="Q61" s="57">
        <v>200</v>
      </c>
      <c r="R61" s="57">
        <v>200</v>
      </c>
      <c r="S61" s="57">
        <v>200</v>
      </c>
      <c r="T61" s="57">
        <v>200</v>
      </c>
      <c r="U61" s="57">
        <v>200</v>
      </c>
      <c r="V61" s="57">
        <v>200</v>
      </c>
      <c r="W61" s="57">
        <v>200</v>
      </c>
      <c r="X61" s="57">
        <v>200</v>
      </c>
      <c r="Y61" s="57">
        <v>200</v>
      </c>
      <c r="Z61" s="57">
        <v>200</v>
      </c>
      <c r="AA61" s="57">
        <v>200</v>
      </c>
      <c r="AB61" s="57">
        <v>200</v>
      </c>
    </row>
    <row r="62" spans="1:28" s="9" customFormat="1">
      <c r="A62" s="51" t="s">
        <v>22</v>
      </c>
      <c r="B62" s="66"/>
      <c r="C62" s="53"/>
      <c r="D62" s="60">
        <v>15</v>
      </c>
      <c r="E62" s="61">
        <v>15</v>
      </c>
      <c r="F62" s="62">
        <v>10</v>
      </c>
      <c r="G62" s="57">
        <v>10</v>
      </c>
      <c r="H62" s="57">
        <v>10</v>
      </c>
      <c r="I62" s="57">
        <v>10</v>
      </c>
      <c r="J62" s="57">
        <v>10</v>
      </c>
      <c r="K62" s="57">
        <v>10</v>
      </c>
      <c r="L62" s="57">
        <v>10</v>
      </c>
      <c r="M62" s="57">
        <v>10</v>
      </c>
      <c r="N62" s="57">
        <v>10</v>
      </c>
      <c r="O62" s="57">
        <v>10</v>
      </c>
      <c r="P62" s="57">
        <v>10</v>
      </c>
      <c r="Q62" s="57">
        <v>10</v>
      </c>
      <c r="R62" s="57">
        <v>10</v>
      </c>
      <c r="S62" s="57">
        <v>10</v>
      </c>
      <c r="T62" s="57">
        <v>10</v>
      </c>
      <c r="U62" s="57">
        <v>10</v>
      </c>
      <c r="V62" s="57">
        <v>10</v>
      </c>
      <c r="W62" s="57">
        <v>10</v>
      </c>
      <c r="X62" s="57">
        <v>10</v>
      </c>
      <c r="Y62" s="57">
        <v>10</v>
      </c>
      <c r="Z62" s="57">
        <v>10</v>
      </c>
      <c r="AA62" s="57">
        <v>10</v>
      </c>
      <c r="AB62" s="57">
        <v>10</v>
      </c>
    </row>
    <row r="63" spans="1:28" s="9" customFormat="1">
      <c r="A63" s="51" t="s">
        <v>23</v>
      </c>
      <c r="B63" s="66"/>
      <c r="C63" s="53"/>
      <c r="D63" s="60">
        <v>100</v>
      </c>
      <c r="E63" s="61">
        <v>30</v>
      </c>
      <c r="F63" s="62">
        <v>25</v>
      </c>
      <c r="G63" s="57">
        <v>0</v>
      </c>
      <c r="H63" s="57">
        <v>0</v>
      </c>
      <c r="I63" s="57">
        <v>0</v>
      </c>
      <c r="J63" s="57">
        <v>0</v>
      </c>
      <c r="K63" s="57">
        <v>0</v>
      </c>
      <c r="L63" s="57">
        <v>0</v>
      </c>
      <c r="M63" s="57">
        <v>0</v>
      </c>
      <c r="N63" s="57">
        <v>0</v>
      </c>
      <c r="O63" s="57">
        <v>0</v>
      </c>
      <c r="P63" s="57">
        <v>0</v>
      </c>
      <c r="Q63" s="57">
        <v>0</v>
      </c>
      <c r="R63" s="57">
        <v>0</v>
      </c>
      <c r="S63" s="57">
        <v>0</v>
      </c>
      <c r="T63" s="57">
        <v>0</v>
      </c>
      <c r="U63" s="57">
        <v>0</v>
      </c>
      <c r="V63" s="57">
        <v>0</v>
      </c>
      <c r="W63" s="57">
        <v>0</v>
      </c>
      <c r="X63" s="57">
        <v>0</v>
      </c>
      <c r="Y63" s="57">
        <v>0</v>
      </c>
      <c r="Z63" s="57">
        <v>0</v>
      </c>
      <c r="AA63" s="57">
        <v>0</v>
      </c>
      <c r="AB63" s="57">
        <v>0</v>
      </c>
    </row>
    <row r="64" spans="1:28" s="9" customFormat="1">
      <c r="A64" s="51" t="s">
        <v>24</v>
      </c>
      <c r="B64" s="66"/>
      <c r="C64" s="53"/>
      <c r="D64" s="60">
        <v>188.47</v>
      </c>
      <c r="E64" s="61">
        <v>100.48</v>
      </c>
      <c r="F64" s="62">
        <v>53.34</v>
      </c>
      <c r="G64" s="57">
        <v>0</v>
      </c>
      <c r="H64" s="57">
        <v>0</v>
      </c>
      <c r="I64" s="57">
        <v>0</v>
      </c>
      <c r="J64" s="57">
        <v>0</v>
      </c>
      <c r="K64" s="57">
        <v>0</v>
      </c>
      <c r="L64" s="57">
        <v>0</v>
      </c>
      <c r="M64" s="57">
        <v>0</v>
      </c>
      <c r="N64" s="57">
        <v>0</v>
      </c>
      <c r="O64" s="57">
        <v>0</v>
      </c>
      <c r="P64" s="57">
        <v>0</v>
      </c>
      <c r="Q64" s="57">
        <v>0</v>
      </c>
      <c r="R64" s="57">
        <v>0</v>
      </c>
      <c r="S64" s="57">
        <v>0</v>
      </c>
      <c r="T64" s="57">
        <v>0</v>
      </c>
      <c r="U64" s="57">
        <v>0</v>
      </c>
      <c r="V64" s="57">
        <v>0</v>
      </c>
      <c r="W64" s="57">
        <v>0</v>
      </c>
      <c r="X64" s="57">
        <v>0</v>
      </c>
      <c r="Y64" s="57">
        <v>0</v>
      </c>
      <c r="Z64" s="57">
        <v>0</v>
      </c>
      <c r="AA64" s="57">
        <v>0</v>
      </c>
      <c r="AB64" s="57">
        <v>0</v>
      </c>
    </row>
    <row r="65" spans="1:55" s="9" customFormat="1">
      <c r="A65" s="51" t="s">
        <v>25</v>
      </c>
      <c r="B65" s="66"/>
      <c r="C65" s="53"/>
      <c r="D65" s="60">
        <v>35.979999999999997</v>
      </c>
      <c r="E65" s="60">
        <v>35.979999999999997</v>
      </c>
      <c r="F65" s="60">
        <v>35.979999999999997</v>
      </c>
      <c r="G65" s="60">
        <v>35.979999999999997</v>
      </c>
      <c r="H65" s="60">
        <v>35.979999999999997</v>
      </c>
      <c r="I65" s="60">
        <v>35.979999999999997</v>
      </c>
      <c r="J65" s="60">
        <v>35.979999999999997</v>
      </c>
      <c r="K65" s="60">
        <v>35.979999999999997</v>
      </c>
      <c r="L65" s="60">
        <v>35.979999999999997</v>
      </c>
      <c r="M65" s="60">
        <v>35.979999999999997</v>
      </c>
      <c r="N65" s="60">
        <v>35.979999999999997</v>
      </c>
      <c r="O65" s="60">
        <v>35.979999999999997</v>
      </c>
      <c r="P65" s="60">
        <v>35.979999999999997</v>
      </c>
      <c r="Q65" s="60">
        <v>35.979999999999997</v>
      </c>
      <c r="R65" s="60">
        <v>35.979999999999997</v>
      </c>
      <c r="S65" s="60">
        <v>35.979999999999997</v>
      </c>
      <c r="T65" s="60">
        <v>35.979999999999997</v>
      </c>
      <c r="U65" s="60">
        <v>35.979999999999997</v>
      </c>
      <c r="V65" s="60">
        <v>35.979999999999997</v>
      </c>
      <c r="W65" s="60">
        <v>35.979999999999997</v>
      </c>
      <c r="X65" s="60">
        <v>35.979999999999997</v>
      </c>
      <c r="Y65" s="60">
        <v>35.979999999999997</v>
      </c>
      <c r="Z65" s="60">
        <v>35.979999999999997</v>
      </c>
      <c r="AA65" s="60">
        <v>35.979999999999997</v>
      </c>
      <c r="AB65" s="60">
        <v>35.979999999999997</v>
      </c>
    </row>
    <row r="66" spans="1:55" s="9" customFormat="1">
      <c r="A66" s="51" t="s">
        <v>26</v>
      </c>
      <c r="B66" s="58"/>
      <c r="C66" s="53"/>
      <c r="D66" s="60">
        <v>2</v>
      </c>
      <c r="E66" s="61">
        <v>2</v>
      </c>
      <c r="F66" s="62">
        <v>2</v>
      </c>
      <c r="G66" s="57">
        <v>2</v>
      </c>
      <c r="H66" s="57">
        <v>2</v>
      </c>
      <c r="I66" s="57">
        <v>2</v>
      </c>
      <c r="J66" s="57">
        <v>2</v>
      </c>
      <c r="K66" s="57">
        <v>2</v>
      </c>
      <c r="L66" s="57">
        <v>2</v>
      </c>
      <c r="M66" s="57">
        <v>2</v>
      </c>
      <c r="N66" s="57">
        <v>2</v>
      </c>
      <c r="O66" s="57">
        <v>2</v>
      </c>
      <c r="P66" s="57">
        <v>2</v>
      </c>
      <c r="Q66" s="57">
        <v>2</v>
      </c>
      <c r="R66" s="57">
        <v>2</v>
      </c>
      <c r="S66" s="57">
        <v>2</v>
      </c>
      <c r="T66" s="57">
        <v>2</v>
      </c>
      <c r="U66" s="57">
        <v>2</v>
      </c>
      <c r="V66" s="57">
        <v>2</v>
      </c>
      <c r="W66" s="57">
        <v>2</v>
      </c>
      <c r="X66" s="57">
        <v>2</v>
      </c>
      <c r="Y66" s="57">
        <v>2</v>
      </c>
      <c r="Z66" s="57">
        <v>2</v>
      </c>
      <c r="AA66" s="57">
        <v>2</v>
      </c>
      <c r="AB66" s="57">
        <v>2</v>
      </c>
    </row>
    <row r="67" spans="1:55" s="9" customFormat="1">
      <c r="A67" s="60" t="s">
        <v>27</v>
      </c>
      <c r="B67" s="66"/>
      <c r="C67" s="53"/>
      <c r="D67" s="67">
        <v>20</v>
      </c>
      <c r="E67" s="67">
        <v>20</v>
      </c>
      <c r="F67" s="67">
        <v>20</v>
      </c>
      <c r="G67" s="67">
        <v>20</v>
      </c>
      <c r="H67" s="67">
        <v>20</v>
      </c>
      <c r="I67" s="67">
        <v>20</v>
      </c>
      <c r="J67" s="67">
        <v>20</v>
      </c>
      <c r="K67" s="67">
        <v>20</v>
      </c>
      <c r="L67" s="67">
        <v>20</v>
      </c>
      <c r="M67" s="67">
        <v>20</v>
      </c>
      <c r="N67" s="67">
        <v>20</v>
      </c>
      <c r="O67" s="67">
        <v>20</v>
      </c>
      <c r="P67" s="67">
        <v>20</v>
      </c>
      <c r="Q67" s="67">
        <v>20</v>
      </c>
      <c r="R67" s="67">
        <v>20</v>
      </c>
      <c r="S67" s="67">
        <v>20</v>
      </c>
      <c r="T67" s="67">
        <v>20</v>
      </c>
      <c r="U67" s="67">
        <v>20</v>
      </c>
      <c r="V67" s="67">
        <v>20</v>
      </c>
      <c r="W67" s="67">
        <v>20</v>
      </c>
      <c r="X67" s="67">
        <v>20</v>
      </c>
      <c r="Y67" s="67">
        <v>20</v>
      </c>
      <c r="Z67" s="67">
        <v>20</v>
      </c>
      <c r="AA67" s="67">
        <v>20</v>
      </c>
      <c r="AB67" s="67">
        <v>20</v>
      </c>
    </row>
    <row r="68" spans="1:55" s="72" customFormat="1" ht="15.75" thickBot="1">
      <c r="A68" s="68" t="s">
        <v>28</v>
      </c>
      <c r="B68" s="69"/>
      <c r="C68" s="70"/>
      <c r="D68" s="71">
        <f>SUM(D56:D67)</f>
        <v>1743.95</v>
      </c>
      <c r="E68" s="71">
        <f t="shared" ref="E68:AB68" si="30">SUM(E56:E67)</f>
        <v>1745.96</v>
      </c>
      <c r="F68" s="71">
        <f t="shared" si="30"/>
        <v>2391.3200000000002</v>
      </c>
      <c r="G68" s="71">
        <f t="shared" si="30"/>
        <v>2312.98</v>
      </c>
      <c r="H68" s="71">
        <f t="shared" si="30"/>
        <v>2292.98</v>
      </c>
      <c r="I68" s="71">
        <f t="shared" si="30"/>
        <v>2262.98</v>
      </c>
      <c r="J68" s="71">
        <f t="shared" si="30"/>
        <v>2262.98</v>
      </c>
      <c r="K68" s="71">
        <f t="shared" si="30"/>
        <v>2262.98</v>
      </c>
      <c r="L68" s="71">
        <f t="shared" si="30"/>
        <v>2262.98</v>
      </c>
      <c r="M68" s="71">
        <f t="shared" si="30"/>
        <v>2262.98</v>
      </c>
      <c r="N68" s="71">
        <f t="shared" si="30"/>
        <v>2262.98</v>
      </c>
      <c r="O68" s="71">
        <f t="shared" si="30"/>
        <v>2262.98</v>
      </c>
      <c r="P68" s="71">
        <f t="shared" si="30"/>
        <v>2262.98</v>
      </c>
      <c r="Q68" s="71">
        <f t="shared" si="30"/>
        <v>2262.98</v>
      </c>
      <c r="R68" s="71">
        <f t="shared" si="30"/>
        <v>2262.98</v>
      </c>
      <c r="S68" s="71">
        <f t="shared" si="30"/>
        <v>2262.98</v>
      </c>
      <c r="T68" s="71">
        <f t="shared" si="30"/>
        <v>2262.98</v>
      </c>
      <c r="U68" s="71">
        <f t="shared" si="30"/>
        <v>2262.98</v>
      </c>
      <c r="V68" s="71">
        <f t="shared" si="30"/>
        <v>2262.98</v>
      </c>
      <c r="W68" s="71">
        <f t="shared" si="30"/>
        <v>2270.48</v>
      </c>
      <c r="X68" s="71">
        <f t="shared" si="30"/>
        <v>2270.48</v>
      </c>
      <c r="Y68" s="71">
        <f t="shared" si="30"/>
        <v>2270.48</v>
      </c>
      <c r="Z68" s="71">
        <f t="shared" si="30"/>
        <v>2270.48</v>
      </c>
      <c r="AA68" s="71">
        <f t="shared" si="30"/>
        <v>2270.48</v>
      </c>
      <c r="AB68" s="71">
        <f t="shared" si="30"/>
        <v>2270.48</v>
      </c>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row>
    <row r="69" spans="1:55" s="29" customFormat="1">
      <c r="A69" s="73" t="s">
        <v>29</v>
      </c>
      <c r="B69" s="74"/>
      <c r="C69" s="75">
        <v>50</v>
      </c>
      <c r="D69" s="76">
        <f t="shared" ref="D69:V69" si="31">$C69*D49</f>
        <v>0</v>
      </c>
      <c r="E69" s="76">
        <f t="shared" si="31"/>
        <v>0</v>
      </c>
      <c r="F69" s="76">
        <f t="shared" si="31"/>
        <v>153</v>
      </c>
      <c r="G69" s="76">
        <f t="shared" si="31"/>
        <v>408</v>
      </c>
      <c r="H69" s="76">
        <f t="shared" si="31"/>
        <v>535.5</v>
      </c>
      <c r="I69" s="76">
        <f t="shared" si="31"/>
        <v>624.75</v>
      </c>
      <c r="J69" s="76">
        <f t="shared" si="31"/>
        <v>688.50000000000011</v>
      </c>
      <c r="K69" s="76">
        <f t="shared" si="31"/>
        <v>714</v>
      </c>
      <c r="L69" s="76">
        <f t="shared" si="31"/>
        <v>765</v>
      </c>
      <c r="M69" s="76">
        <f t="shared" si="31"/>
        <v>765</v>
      </c>
      <c r="N69" s="76">
        <f t="shared" si="31"/>
        <v>765</v>
      </c>
      <c r="O69" s="76">
        <f t="shared" si="31"/>
        <v>765</v>
      </c>
      <c r="P69" s="76">
        <f t="shared" si="31"/>
        <v>752.25</v>
      </c>
      <c r="Q69" s="76">
        <f t="shared" si="31"/>
        <v>726.74999999999989</v>
      </c>
      <c r="R69" s="76">
        <f t="shared" si="31"/>
        <v>701.25</v>
      </c>
      <c r="S69" s="76">
        <f t="shared" si="31"/>
        <v>675.75</v>
      </c>
      <c r="T69" s="76">
        <f t="shared" si="31"/>
        <v>663</v>
      </c>
      <c r="U69" s="76">
        <f t="shared" si="31"/>
        <v>624.75</v>
      </c>
      <c r="V69" s="76">
        <f t="shared" si="31"/>
        <v>599.25</v>
      </c>
      <c r="W69" s="76">
        <f>($C69+5)*W49</f>
        <v>631.125</v>
      </c>
      <c r="X69" s="76">
        <f>($C69+2)*X49</f>
        <v>570.17999999999995</v>
      </c>
      <c r="Y69" s="76">
        <f>($C69+2)*Y49</f>
        <v>543.66</v>
      </c>
      <c r="Z69" s="76">
        <f>($C69+2)*Z49</f>
        <v>517.14</v>
      </c>
      <c r="AA69" s="76">
        <f>($C69+2)*AA49</f>
        <v>490.62</v>
      </c>
      <c r="AB69" s="76">
        <f>($C69+2)*AB49</f>
        <v>450.84</v>
      </c>
    </row>
    <row r="70" spans="1:55" s="78" customFormat="1" ht="15.75" thickBot="1">
      <c r="A70" s="34" t="s">
        <v>30</v>
      </c>
      <c r="B70" s="35"/>
      <c r="C70" s="36"/>
      <c r="D70" s="77">
        <f>D53+D54+D68+D69</f>
        <v>2393.9499999999998</v>
      </c>
      <c r="E70" s="77">
        <f t="shared" ref="E70:AB70" si="32">E53+E54+E68+E69</f>
        <v>2395.96</v>
      </c>
      <c r="F70" s="77">
        <f t="shared" si="32"/>
        <v>3194.32</v>
      </c>
      <c r="G70" s="77">
        <f t="shared" si="32"/>
        <v>3370.98</v>
      </c>
      <c r="H70" s="77">
        <f t="shared" si="32"/>
        <v>3478.48</v>
      </c>
      <c r="I70" s="77">
        <f t="shared" si="32"/>
        <v>3537.73</v>
      </c>
      <c r="J70" s="77">
        <f t="shared" si="32"/>
        <v>3601.48</v>
      </c>
      <c r="K70" s="77">
        <f t="shared" si="32"/>
        <v>3626.98</v>
      </c>
      <c r="L70" s="77">
        <f t="shared" si="32"/>
        <v>3677.98</v>
      </c>
      <c r="M70" s="77">
        <f t="shared" si="32"/>
        <v>3677.98</v>
      </c>
      <c r="N70" s="77">
        <f t="shared" si="32"/>
        <v>3677.98</v>
      </c>
      <c r="O70" s="77">
        <f t="shared" si="32"/>
        <v>3677.98</v>
      </c>
      <c r="P70" s="77">
        <f t="shared" si="32"/>
        <v>3665.23</v>
      </c>
      <c r="Q70" s="77">
        <f t="shared" si="32"/>
        <v>3639.73</v>
      </c>
      <c r="R70" s="77">
        <f t="shared" si="32"/>
        <v>3614.23</v>
      </c>
      <c r="S70" s="77">
        <f t="shared" si="32"/>
        <v>3588.73</v>
      </c>
      <c r="T70" s="77">
        <f t="shared" si="32"/>
        <v>3575.98</v>
      </c>
      <c r="U70" s="77">
        <f t="shared" si="32"/>
        <v>3537.73</v>
      </c>
      <c r="V70" s="77">
        <f t="shared" si="32"/>
        <v>3512.23</v>
      </c>
      <c r="W70" s="77">
        <f t="shared" si="32"/>
        <v>3551.605</v>
      </c>
      <c r="X70" s="77">
        <f t="shared" si="32"/>
        <v>3490.66</v>
      </c>
      <c r="Y70" s="77">
        <f t="shared" si="32"/>
        <v>3464.14</v>
      </c>
      <c r="Z70" s="77">
        <f t="shared" si="32"/>
        <v>3437.62</v>
      </c>
      <c r="AA70" s="77">
        <f t="shared" si="32"/>
        <v>3411.1</v>
      </c>
      <c r="AB70" s="77">
        <f t="shared" si="32"/>
        <v>3372.32</v>
      </c>
    </row>
    <row r="71" spans="1:55" s="78" customFormat="1" ht="15.75" thickBot="1">
      <c r="A71" s="79" t="s">
        <v>31</v>
      </c>
      <c r="B71" s="80"/>
      <c r="C71" s="81"/>
      <c r="D71" s="82">
        <f t="shared" ref="D71:AB71" si="33">D51-D70</f>
        <v>-2393.9499999999998</v>
      </c>
      <c r="E71" s="83">
        <f t="shared" si="33"/>
        <v>-2395.96</v>
      </c>
      <c r="F71" s="82">
        <f t="shared" si="33"/>
        <v>-1557.22</v>
      </c>
      <c r="G71" s="84">
        <f t="shared" si="33"/>
        <v>994.62000000000035</v>
      </c>
      <c r="H71" s="84">
        <f t="shared" si="33"/>
        <v>2251.3699999999994</v>
      </c>
      <c r="I71" s="84">
        <f t="shared" si="33"/>
        <v>3147.0949999999998</v>
      </c>
      <c r="J71" s="84">
        <f t="shared" si="33"/>
        <v>3765.4700000000007</v>
      </c>
      <c r="K71" s="84">
        <f t="shared" si="33"/>
        <v>4012.82</v>
      </c>
      <c r="L71" s="84">
        <f t="shared" si="33"/>
        <v>4507.5199999999986</v>
      </c>
      <c r="M71" s="84">
        <f t="shared" si="33"/>
        <v>4507.5199999999986</v>
      </c>
      <c r="N71" s="84">
        <f t="shared" si="33"/>
        <v>4507.5199999999986</v>
      </c>
      <c r="O71" s="84">
        <f t="shared" si="33"/>
        <v>4507.5199999999986</v>
      </c>
      <c r="P71" s="84">
        <f t="shared" si="33"/>
        <v>4383.8449999999993</v>
      </c>
      <c r="Q71" s="84">
        <f t="shared" si="33"/>
        <v>4136.494999999999</v>
      </c>
      <c r="R71" s="84">
        <f t="shared" si="33"/>
        <v>3889.145</v>
      </c>
      <c r="S71" s="84">
        <f t="shared" si="33"/>
        <v>3641.7950000000005</v>
      </c>
      <c r="T71" s="84">
        <f t="shared" si="33"/>
        <v>3518.1199999999994</v>
      </c>
      <c r="U71" s="84">
        <f t="shared" si="33"/>
        <v>3147.0949999999998</v>
      </c>
      <c r="V71" s="84">
        <f t="shared" si="33"/>
        <v>2899.7449999999994</v>
      </c>
      <c r="W71" s="84">
        <f t="shared" si="33"/>
        <v>2587.52</v>
      </c>
      <c r="X71" s="84">
        <f t="shared" si="33"/>
        <v>2375.6149999999998</v>
      </c>
      <c r="Y71" s="84">
        <f t="shared" si="33"/>
        <v>2129.2850000000003</v>
      </c>
      <c r="Z71" s="84">
        <f t="shared" si="33"/>
        <v>1882.9549999999999</v>
      </c>
      <c r="AA71" s="84">
        <f t="shared" si="33"/>
        <v>1636.6250000000005</v>
      </c>
      <c r="AB71" s="84">
        <f t="shared" si="33"/>
        <v>1266.1299999999997</v>
      </c>
    </row>
    <row r="72" spans="1:55" s="7" customFormat="1" ht="15.75" thickBot="1">
      <c r="A72" s="85" t="s">
        <v>32</v>
      </c>
      <c r="B72" s="86"/>
      <c r="C72" s="87">
        <f>D3</f>
        <v>0.11</v>
      </c>
      <c r="E72" s="88">
        <f>ROUND(NPV(C72,D71:AB71),0)</f>
        <v>14320</v>
      </c>
      <c r="F72" s="89"/>
      <c r="G72" s="89"/>
      <c r="H72" s="90"/>
      <c r="I72" s="90"/>
      <c r="J72" s="89"/>
      <c r="K72" s="89"/>
      <c r="L72" s="89"/>
      <c r="M72" s="89"/>
      <c r="N72" s="90"/>
      <c r="O72" s="90"/>
      <c r="P72" s="90"/>
      <c r="Q72" s="90"/>
      <c r="R72" s="90"/>
      <c r="S72" s="90"/>
      <c r="T72" s="90"/>
      <c r="U72" s="90"/>
      <c r="V72" s="90"/>
      <c r="W72" s="90"/>
      <c r="X72" s="90"/>
      <c r="Y72" s="90"/>
      <c r="Z72" s="90"/>
      <c r="AA72" s="91"/>
      <c r="AB72" s="92"/>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row>
    <row r="73" spans="1:55" s="153" customFormat="1" ht="15.75" hidden="1" thickBot="1">
      <c r="A73" s="138" t="s">
        <v>33</v>
      </c>
      <c r="B73" s="139"/>
      <c r="C73" s="140"/>
      <c r="D73" s="141">
        <v>42231</v>
      </c>
      <c r="E73" s="142"/>
      <c r="F73" s="148"/>
      <c r="G73" s="149"/>
      <c r="H73" s="149"/>
      <c r="I73" s="149"/>
      <c r="J73" s="148"/>
      <c r="K73" s="149"/>
      <c r="L73" s="148"/>
      <c r="M73" s="149"/>
      <c r="N73" s="148" t="s">
        <v>34</v>
      </c>
      <c r="O73" s="149"/>
      <c r="P73" s="149"/>
      <c r="Q73" s="149"/>
      <c r="R73" s="149"/>
      <c r="S73" s="149"/>
      <c r="T73" s="149"/>
      <c r="U73" s="149"/>
      <c r="V73" s="149"/>
      <c r="W73" s="149"/>
      <c r="X73" s="149"/>
      <c r="Y73" s="149"/>
      <c r="Z73" s="149"/>
      <c r="AA73" s="150"/>
      <c r="AB73" s="151"/>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row>
    <row r="74" spans="1:55" s="153" customFormat="1" ht="15.75" hidden="1" thickBot="1">
      <c r="A74" s="138" t="s">
        <v>35</v>
      </c>
      <c r="B74" s="139">
        <v>25</v>
      </c>
      <c r="C74" s="143">
        <v>0.05</v>
      </c>
      <c r="D74" s="164">
        <f>(1+C74)^-(B74+2)</f>
        <v>0.2678483190002377</v>
      </c>
      <c r="E74" s="145"/>
      <c r="F74" s="154"/>
      <c r="G74" s="155"/>
      <c r="H74" s="155"/>
      <c r="I74" s="155"/>
      <c r="J74" s="156"/>
      <c r="K74" s="157"/>
      <c r="L74" s="154"/>
      <c r="M74" s="155"/>
      <c r="N74" s="155"/>
      <c r="O74" s="155"/>
      <c r="P74" s="155"/>
      <c r="Q74" s="155"/>
      <c r="R74" s="155"/>
      <c r="S74" s="155"/>
      <c r="T74" s="155"/>
      <c r="U74" s="155"/>
      <c r="V74" s="155"/>
      <c r="W74" s="155"/>
      <c r="X74" s="155"/>
      <c r="Y74" s="155"/>
      <c r="Z74" s="155"/>
      <c r="AA74" s="150"/>
      <c r="AB74" s="151"/>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row>
    <row r="75" spans="1:55" s="153" customFormat="1" ht="15.75" hidden="1" thickBot="1">
      <c r="A75" s="138" t="s">
        <v>36</v>
      </c>
      <c r="B75" s="139"/>
      <c r="C75" s="140"/>
      <c r="D75" s="146"/>
      <c r="E75" s="147">
        <f>ROUND(D74*D73,0)</f>
        <v>11312</v>
      </c>
      <c r="F75" s="155"/>
      <c r="G75" s="156"/>
      <c r="H75" s="155"/>
      <c r="I75" s="155"/>
      <c r="J75" s="155"/>
      <c r="K75" s="155"/>
      <c r="L75" s="155"/>
      <c r="M75" s="156"/>
      <c r="N75" s="155"/>
      <c r="O75" s="155"/>
      <c r="P75" s="155"/>
      <c r="Q75" s="155"/>
      <c r="R75" s="155"/>
      <c r="S75" s="155"/>
      <c r="T75" s="155"/>
      <c r="U75" s="155"/>
      <c r="V75" s="155"/>
      <c r="W75" s="155"/>
      <c r="X75" s="155"/>
      <c r="Y75" s="155"/>
      <c r="Z75" s="155"/>
      <c r="AA75" s="150"/>
      <c r="AB75" s="151"/>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row>
    <row r="76" spans="1:55" s="153" customFormat="1" ht="15.75" hidden="1" thickBot="1">
      <c r="A76" s="158" t="s">
        <v>37</v>
      </c>
      <c r="B76" s="159"/>
      <c r="C76" s="160"/>
      <c r="D76" s="159"/>
      <c r="E76" s="161">
        <f>E72+E75</f>
        <v>25632</v>
      </c>
      <c r="F76" s="150"/>
      <c r="G76" s="162"/>
      <c r="H76" s="150"/>
      <c r="I76" s="150"/>
      <c r="J76" s="163"/>
      <c r="K76" s="150"/>
      <c r="L76" s="150"/>
      <c r="M76" s="162"/>
      <c r="N76" s="150"/>
      <c r="O76" s="150"/>
      <c r="P76" s="150"/>
      <c r="Q76" s="150"/>
      <c r="R76" s="150"/>
      <c r="S76" s="150"/>
      <c r="T76" s="150"/>
      <c r="U76" s="150"/>
      <c r="V76" s="150"/>
      <c r="W76" s="150"/>
      <c r="X76" s="150"/>
      <c r="Y76" s="150"/>
      <c r="Z76" s="150"/>
      <c r="AA76" s="150"/>
      <c r="AB76" s="151"/>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row>
    <row r="77" spans="1:55" s="7" customFormat="1" ht="18" thickBot="1">
      <c r="A77" s="113" t="s">
        <v>51</v>
      </c>
      <c r="B77" s="20"/>
      <c r="C77" s="114"/>
      <c r="D77" s="115" t="s">
        <v>38</v>
      </c>
      <c r="E77" s="116">
        <f>E72</f>
        <v>14320</v>
      </c>
      <c r="F77" s="96"/>
      <c r="G77" s="117"/>
      <c r="H77" s="117"/>
      <c r="I77" s="117"/>
      <c r="J77" s="117"/>
      <c r="K77" s="117"/>
      <c r="L77" s="117"/>
      <c r="M77" s="117"/>
      <c r="N77" s="117"/>
      <c r="O77" s="117"/>
      <c r="P77" s="117"/>
      <c r="Q77" s="117"/>
      <c r="R77" s="117"/>
      <c r="S77" s="117"/>
      <c r="T77" s="117"/>
      <c r="U77" s="117"/>
      <c r="V77" s="117"/>
      <c r="W77" s="117"/>
      <c r="X77" s="117"/>
      <c r="Y77" s="117"/>
      <c r="Z77" s="117"/>
      <c r="AA77" s="117"/>
      <c r="AB77" s="96"/>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row>
    <row r="78" spans="1:55" s="7" customFormat="1" ht="18" thickBot="1">
      <c r="A78" s="9"/>
      <c r="B78" s="9"/>
      <c r="C78" s="118"/>
      <c r="D78" s="119" t="s">
        <v>39</v>
      </c>
      <c r="E78" s="120">
        <f>E77/D4</f>
        <v>4475</v>
      </c>
      <c r="F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row>
    <row r="79" spans="1:55" s="7" customFormat="1" ht="18" thickBot="1">
      <c r="A79" s="121" t="s">
        <v>52</v>
      </c>
      <c r="B79" s="122"/>
      <c r="C79" s="123"/>
      <c r="D79" s="115" t="s">
        <v>40</v>
      </c>
      <c r="E79" s="124">
        <f>E77/25</f>
        <v>572.79999999999995</v>
      </c>
      <c r="F79" s="125"/>
      <c r="G79" s="126"/>
      <c r="H79" s="126"/>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row>
    <row r="80" spans="1:55" s="7" customFormat="1" ht="18" thickBot="1">
      <c r="B80" s="9"/>
      <c r="C80" s="118"/>
      <c r="D80" s="119" t="s">
        <v>41</v>
      </c>
      <c r="E80" s="120">
        <f>E78/25</f>
        <v>179</v>
      </c>
      <c r="G80" s="127"/>
      <c r="H80" s="127"/>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row>
    <row r="82" spans="1:28" ht="15.75" thickBot="1"/>
    <row r="83" spans="1:28" s="9" customFormat="1" ht="15.75" thickBot="1">
      <c r="A83" s="10" t="s">
        <v>6</v>
      </c>
      <c r="B83" s="11"/>
      <c r="C83" s="12"/>
      <c r="D83" s="12">
        <v>0</v>
      </c>
      <c r="E83" s="12">
        <v>1</v>
      </c>
      <c r="F83" s="12">
        <v>2</v>
      </c>
      <c r="G83" s="12">
        <v>3</v>
      </c>
      <c r="H83" s="12">
        <v>4</v>
      </c>
      <c r="I83" s="12">
        <v>5</v>
      </c>
      <c r="J83" s="12">
        <v>6</v>
      </c>
      <c r="K83" s="12">
        <v>7</v>
      </c>
      <c r="L83" s="12">
        <v>8</v>
      </c>
      <c r="M83" s="12">
        <v>9</v>
      </c>
      <c r="N83" s="12">
        <v>10</v>
      </c>
      <c r="O83" s="12">
        <v>11</v>
      </c>
      <c r="P83" s="12">
        <v>12</v>
      </c>
      <c r="Q83" s="12">
        <v>13</v>
      </c>
      <c r="R83" s="12">
        <v>14</v>
      </c>
      <c r="S83" s="12">
        <v>15</v>
      </c>
      <c r="T83" s="12">
        <v>16</v>
      </c>
      <c r="U83" s="12">
        <v>17</v>
      </c>
      <c r="V83" s="12">
        <v>18</v>
      </c>
      <c r="W83" s="12">
        <v>19</v>
      </c>
      <c r="X83" s="12">
        <v>20</v>
      </c>
      <c r="Y83" s="12">
        <v>21</v>
      </c>
      <c r="Z83" s="12">
        <v>22</v>
      </c>
      <c r="AA83" s="12">
        <v>23</v>
      </c>
      <c r="AB83" s="12">
        <v>24</v>
      </c>
    </row>
    <row r="84" spans="1:28">
      <c r="A84" t="s">
        <v>9</v>
      </c>
      <c r="B84" t="s">
        <v>45</v>
      </c>
      <c r="C84" t="s">
        <v>70</v>
      </c>
      <c r="D84">
        <v>0</v>
      </c>
      <c r="E84">
        <v>0</v>
      </c>
      <c r="F84">
        <v>4.5</v>
      </c>
      <c r="G84">
        <v>12</v>
      </c>
      <c r="H84">
        <v>15.75</v>
      </c>
      <c r="I84">
        <v>18.375</v>
      </c>
      <c r="J84">
        <v>20.25</v>
      </c>
      <c r="K84">
        <v>21.000000000000004</v>
      </c>
      <c r="L84">
        <v>22.5</v>
      </c>
      <c r="M84">
        <v>22.5</v>
      </c>
      <c r="N84">
        <v>22.5</v>
      </c>
      <c r="O84">
        <v>22.5</v>
      </c>
      <c r="P84">
        <v>22.125</v>
      </c>
      <c r="Q84">
        <v>21.374999999999996</v>
      </c>
      <c r="R84">
        <v>20.625</v>
      </c>
      <c r="S84">
        <v>19.875</v>
      </c>
      <c r="T84">
        <v>19.5</v>
      </c>
      <c r="U84">
        <v>18.375</v>
      </c>
      <c r="V84">
        <v>17.625</v>
      </c>
      <c r="W84">
        <v>16.875</v>
      </c>
      <c r="X84">
        <v>16.125</v>
      </c>
      <c r="Y84">
        <v>15.374999999999998</v>
      </c>
      <c r="Z84">
        <v>14.625</v>
      </c>
      <c r="AA84">
        <v>13.875</v>
      </c>
      <c r="AB84">
        <v>12.750000000000002</v>
      </c>
    </row>
    <row r="85" spans="1:28">
      <c r="A85" t="s">
        <v>9</v>
      </c>
      <c r="B85" t="s">
        <v>45</v>
      </c>
      <c r="C85" t="s">
        <v>71</v>
      </c>
      <c r="D85">
        <v>0</v>
      </c>
      <c r="E85">
        <v>0</v>
      </c>
      <c r="F85">
        <v>3.06</v>
      </c>
      <c r="G85">
        <v>8.16</v>
      </c>
      <c r="H85">
        <v>10.709999999999999</v>
      </c>
      <c r="I85">
        <v>12.494999999999999</v>
      </c>
      <c r="J85">
        <v>13.770000000000001</v>
      </c>
      <c r="K85">
        <v>14.280000000000001</v>
      </c>
      <c r="L85">
        <v>15.299999999999999</v>
      </c>
      <c r="M85">
        <v>15.299999999999999</v>
      </c>
      <c r="N85">
        <v>15.299999999999999</v>
      </c>
      <c r="O85">
        <v>15.299999999999999</v>
      </c>
      <c r="P85">
        <v>15.045</v>
      </c>
      <c r="Q85">
        <v>14.534999999999998</v>
      </c>
      <c r="R85">
        <v>14.025</v>
      </c>
      <c r="S85">
        <v>13.515000000000001</v>
      </c>
      <c r="T85">
        <v>13.26</v>
      </c>
      <c r="U85">
        <v>12.494999999999999</v>
      </c>
      <c r="V85">
        <v>11.984999999999999</v>
      </c>
      <c r="W85">
        <v>11.475</v>
      </c>
      <c r="X85">
        <v>10.965</v>
      </c>
      <c r="Y85">
        <v>10.455</v>
      </c>
      <c r="Z85">
        <v>9.9450000000000003</v>
      </c>
      <c r="AA85">
        <v>9.4350000000000005</v>
      </c>
      <c r="AB85">
        <v>8.67</v>
      </c>
    </row>
  </sheetData>
  <mergeCells count="14">
    <mergeCell ref="A45:C45"/>
    <mergeCell ref="D45:F45"/>
    <mergeCell ref="G45:J45"/>
    <mergeCell ref="K45:W45"/>
    <mergeCell ref="X45:AB45"/>
    <mergeCell ref="K7:W7"/>
    <mergeCell ref="A3:C3"/>
    <mergeCell ref="X7:AB7"/>
    <mergeCell ref="A1:C1"/>
    <mergeCell ref="A4:C4"/>
    <mergeCell ref="A5:C5"/>
    <mergeCell ref="D7:F7"/>
    <mergeCell ref="G7:J7"/>
    <mergeCell ref="A7:C7"/>
  </mergeCells>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dimension ref="A1:BC86"/>
  <sheetViews>
    <sheetView zoomScale="60" zoomScaleNormal="60" workbookViewId="0">
      <selection activeCell="A46" sqref="A46:C46"/>
    </sheetView>
  </sheetViews>
  <sheetFormatPr defaultRowHeight="15"/>
  <cols>
    <col min="1" max="1" width="59.5703125" customWidth="1"/>
    <col min="2" max="2" width="26.28515625" customWidth="1"/>
    <col min="3" max="3" width="10.85546875" customWidth="1"/>
    <col min="4" max="4" width="12.7109375" customWidth="1"/>
    <col min="5" max="5" width="12.7109375" bestFit="1" customWidth="1"/>
  </cols>
  <sheetData>
    <row r="1" spans="1:55" s="2" customFormat="1">
      <c r="A1" s="208" t="s">
        <v>43</v>
      </c>
      <c r="B1" s="209"/>
      <c r="C1" s="209"/>
      <c r="D1" s="1"/>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5" s="2" customFormat="1">
      <c r="A2" s="4" t="s">
        <v>0</v>
      </c>
      <c r="B2" s="4"/>
      <c r="C2" s="4"/>
      <c r="D2" s="5"/>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5" s="2" customFormat="1">
      <c r="A3" s="203" t="s">
        <v>50</v>
      </c>
      <c r="B3" s="204"/>
      <c r="C3" s="204"/>
      <c r="D3" s="165">
        <v>0.11</v>
      </c>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spans="1:55" s="2" customFormat="1">
      <c r="A4" s="203" t="s">
        <v>44</v>
      </c>
      <c r="B4" s="204"/>
      <c r="C4" s="204"/>
      <c r="D4" s="6">
        <v>3.2</v>
      </c>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row>
    <row r="5" spans="1:55" s="2" customFormat="1">
      <c r="A5" s="203" t="s">
        <v>1</v>
      </c>
      <c r="B5" s="204"/>
      <c r="C5" s="204"/>
      <c r="D5" s="6">
        <v>25</v>
      </c>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55" s="7" customFormat="1" ht="15.75" thickBot="1">
      <c r="C6" s="8"/>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row>
    <row r="7" spans="1:55" s="9" customFormat="1" ht="15.75" thickBot="1">
      <c r="A7" s="214" t="s">
        <v>81</v>
      </c>
      <c r="B7" s="215"/>
      <c r="C7" s="216"/>
      <c r="D7" s="210" t="s">
        <v>2</v>
      </c>
      <c r="E7" s="211"/>
      <c r="F7" s="212"/>
      <c r="G7" s="205" t="s">
        <v>3</v>
      </c>
      <c r="H7" s="206"/>
      <c r="I7" s="206"/>
      <c r="J7" s="213"/>
      <c r="K7" s="205" t="s">
        <v>4</v>
      </c>
      <c r="L7" s="206"/>
      <c r="M7" s="206"/>
      <c r="N7" s="206"/>
      <c r="O7" s="206"/>
      <c r="P7" s="206"/>
      <c r="Q7" s="206"/>
      <c r="R7" s="206"/>
      <c r="S7" s="206"/>
      <c r="T7" s="206"/>
      <c r="U7" s="206"/>
      <c r="V7" s="206"/>
      <c r="W7" s="213"/>
      <c r="X7" s="205" t="s">
        <v>5</v>
      </c>
      <c r="Y7" s="206"/>
      <c r="Z7" s="206"/>
      <c r="AA7" s="206"/>
      <c r="AB7" s="207"/>
    </row>
    <row r="8" spans="1:55" s="9" customFormat="1" ht="15.75" thickBot="1">
      <c r="A8" s="10" t="s">
        <v>6</v>
      </c>
      <c r="B8" s="11"/>
      <c r="C8" s="12"/>
      <c r="D8" s="12">
        <v>0</v>
      </c>
      <c r="E8" s="12">
        <v>1</v>
      </c>
      <c r="F8" s="12">
        <v>2</v>
      </c>
      <c r="G8" s="12">
        <v>3</v>
      </c>
      <c r="H8" s="12">
        <v>4</v>
      </c>
      <c r="I8" s="12">
        <v>5</v>
      </c>
      <c r="J8" s="12">
        <v>6</v>
      </c>
      <c r="K8" s="12">
        <v>7</v>
      </c>
      <c r="L8" s="12">
        <v>8</v>
      </c>
      <c r="M8" s="12">
        <v>9</v>
      </c>
      <c r="N8" s="12">
        <v>10</v>
      </c>
      <c r="O8" s="12">
        <v>11</v>
      </c>
      <c r="P8" s="12">
        <v>12</v>
      </c>
      <c r="Q8" s="12">
        <v>13</v>
      </c>
      <c r="R8" s="12">
        <v>14</v>
      </c>
      <c r="S8" s="12">
        <v>15</v>
      </c>
      <c r="T8" s="12">
        <v>16</v>
      </c>
      <c r="U8" s="12">
        <v>17</v>
      </c>
      <c r="V8" s="12">
        <v>18</v>
      </c>
      <c r="W8" s="12">
        <v>19</v>
      </c>
      <c r="X8" s="12">
        <v>20</v>
      </c>
      <c r="Y8" s="12">
        <v>21</v>
      </c>
      <c r="Z8" s="12">
        <v>22</v>
      </c>
      <c r="AA8" s="12">
        <v>23</v>
      </c>
      <c r="AB8" s="12">
        <v>24</v>
      </c>
    </row>
    <row r="9" spans="1:55" s="9" customFormat="1" ht="15.75" thickBot="1">
      <c r="A9" s="129"/>
      <c r="B9" s="14">
        <f>SUM(F10:I10)/SUM(F11:I11)</f>
        <v>0</v>
      </c>
      <c r="C9" s="15"/>
      <c r="D9" s="16">
        <v>2011</v>
      </c>
      <c r="E9" s="16">
        <f>D9+1</f>
        <v>2012</v>
      </c>
      <c r="F9" s="16">
        <f t="shared" ref="F9:AB9" si="0">E9+1</f>
        <v>2013</v>
      </c>
      <c r="G9" s="16">
        <f t="shared" si="0"/>
        <v>2014</v>
      </c>
      <c r="H9" s="16">
        <f t="shared" si="0"/>
        <v>2015</v>
      </c>
      <c r="I9" s="16">
        <f t="shared" si="0"/>
        <v>2016</v>
      </c>
      <c r="J9" s="16">
        <f t="shared" si="0"/>
        <v>2017</v>
      </c>
      <c r="K9" s="16">
        <f t="shared" si="0"/>
        <v>2018</v>
      </c>
      <c r="L9" s="16">
        <f t="shared" si="0"/>
        <v>2019</v>
      </c>
      <c r="M9" s="16">
        <f t="shared" si="0"/>
        <v>2020</v>
      </c>
      <c r="N9" s="16">
        <f t="shared" si="0"/>
        <v>2021</v>
      </c>
      <c r="O9" s="16">
        <f t="shared" si="0"/>
        <v>2022</v>
      </c>
      <c r="P9" s="16">
        <f t="shared" si="0"/>
        <v>2023</v>
      </c>
      <c r="Q9" s="16">
        <f t="shared" si="0"/>
        <v>2024</v>
      </c>
      <c r="R9" s="16">
        <f t="shared" si="0"/>
        <v>2025</v>
      </c>
      <c r="S9" s="16">
        <f t="shared" si="0"/>
        <v>2026</v>
      </c>
      <c r="T9" s="16">
        <f t="shared" si="0"/>
        <v>2027</v>
      </c>
      <c r="U9" s="16">
        <f t="shared" si="0"/>
        <v>2028</v>
      </c>
      <c r="V9" s="16">
        <f t="shared" si="0"/>
        <v>2029</v>
      </c>
      <c r="W9" s="16">
        <f t="shared" si="0"/>
        <v>2030</v>
      </c>
      <c r="X9" s="16">
        <f t="shared" si="0"/>
        <v>2031</v>
      </c>
      <c r="Y9" s="16">
        <f t="shared" si="0"/>
        <v>2032</v>
      </c>
      <c r="Z9" s="16">
        <f t="shared" si="0"/>
        <v>2033</v>
      </c>
      <c r="AA9" s="16">
        <f t="shared" si="0"/>
        <v>2034</v>
      </c>
      <c r="AB9" s="16">
        <f t="shared" si="0"/>
        <v>2035</v>
      </c>
    </row>
    <row r="10" spans="1:55" s="9" customFormat="1" ht="15.75" thickBot="1">
      <c r="A10" s="17" t="s">
        <v>8</v>
      </c>
      <c r="B10" s="18"/>
      <c r="C10" s="19"/>
      <c r="D10" s="20"/>
      <c r="E10" s="20"/>
      <c r="F10" s="21"/>
      <c r="G10" s="21"/>
      <c r="H10" s="21"/>
      <c r="I10" s="21"/>
      <c r="J10" s="21"/>
      <c r="K10" s="21"/>
      <c r="L10" s="21"/>
      <c r="M10" s="21"/>
      <c r="N10" s="21"/>
      <c r="O10" s="21"/>
      <c r="P10" s="21"/>
      <c r="Q10" s="21"/>
      <c r="R10" s="19"/>
      <c r="S10" s="19"/>
      <c r="T10" s="19"/>
      <c r="U10" s="19"/>
      <c r="V10" s="19"/>
      <c r="W10" s="19"/>
      <c r="X10" s="19"/>
      <c r="Y10" s="19"/>
      <c r="Z10" s="19"/>
      <c r="AA10" s="19"/>
      <c r="AB10" s="19"/>
    </row>
    <row r="11" spans="1:55" s="29" customFormat="1">
      <c r="A11" s="22" t="s">
        <v>9</v>
      </c>
      <c r="B11" s="23" t="s">
        <v>46</v>
      </c>
      <c r="C11" s="23"/>
      <c r="D11" s="130">
        <v>0</v>
      </c>
      <c r="E11" s="130">
        <v>0</v>
      </c>
      <c r="F11" s="130">
        <v>3</v>
      </c>
      <c r="G11" s="130">
        <v>8</v>
      </c>
      <c r="H11" s="130">
        <v>10.5</v>
      </c>
      <c r="I11" s="130">
        <v>12.25</v>
      </c>
      <c r="J11" s="130">
        <v>13.5</v>
      </c>
      <c r="K11" s="130">
        <v>14</v>
      </c>
      <c r="L11" s="130">
        <v>15</v>
      </c>
      <c r="M11" s="130">
        <v>15</v>
      </c>
      <c r="N11" s="130">
        <v>15</v>
      </c>
      <c r="O11" s="130">
        <v>15</v>
      </c>
      <c r="P11" s="130">
        <v>14.75</v>
      </c>
      <c r="Q11" s="130">
        <v>14.25</v>
      </c>
      <c r="R11" s="130">
        <v>13.75</v>
      </c>
      <c r="S11" s="130">
        <v>13.25</v>
      </c>
      <c r="T11" s="130">
        <v>13</v>
      </c>
      <c r="U11" s="130">
        <v>12.25</v>
      </c>
      <c r="V11" s="130">
        <v>11.75</v>
      </c>
      <c r="W11" s="130">
        <v>11.25</v>
      </c>
      <c r="X11" s="130">
        <v>10.75</v>
      </c>
      <c r="Y11" s="130">
        <v>10.25</v>
      </c>
      <c r="Z11" s="130">
        <v>9.75</v>
      </c>
      <c r="AA11" s="130">
        <v>9.25</v>
      </c>
      <c r="AB11" s="130">
        <v>8.5</v>
      </c>
    </row>
    <row r="12" spans="1:55" s="29" customFormat="1">
      <c r="A12" s="30" t="s">
        <v>42</v>
      </c>
      <c r="B12" s="31"/>
      <c r="C12" s="31">
        <v>535</v>
      </c>
      <c r="D12" s="32">
        <v>0</v>
      </c>
      <c r="E12" s="32">
        <v>0</v>
      </c>
      <c r="F12" s="33">
        <v>535</v>
      </c>
      <c r="G12" s="33">
        <v>535</v>
      </c>
      <c r="H12" s="33">
        <v>535</v>
      </c>
      <c r="I12" s="33">
        <v>535</v>
      </c>
      <c r="J12" s="33">
        <v>535</v>
      </c>
      <c r="K12" s="33">
        <v>535</v>
      </c>
      <c r="L12" s="33">
        <v>535</v>
      </c>
      <c r="M12" s="33">
        <v>535</v>
      </c>
      <c r="N12" s="33">
        <v>535</v>
      </c>
      <c r="O12" s="33">
        <v>535</v>
      </c>
      <c r="P12" s="33">
        <v>535</v>
      </c>
      <c r="Q12" s="33">
        <v>535</v>
      </c>
      <c r="R12" s="33">
        <v>535</v>
      </c>
      <c r="S12" s="33">
        <v>535</v>
      </c>
      <c r="T12" s="33">
        <v>535</v>
      </c>
      <c r="U12" s="33">
        <v>535</v>
      </c>
      <c r="V12" s="33">
        <v>535</v>
      </c>
      <c r="W12" s="33">
        <v>535</v>
      </c>
      <c r="X12" s="33">
        <v>535</v>
      </c>
      <c r="Y12" s="33">
        <v>535</v>
      </c>
      <c r="Z12" s="33">
        <v>535</v>
      </c>
      <c r="AA12" s="33">
        <v>535</v>
      </c>
      <c r="AB12" s="33">
        <v>535</v>
      </c>
    </row>
    <row r="13" spans="1:55" s="29" customFormat="1" ht="15.75" thickBot="1">
      <c r="A13" s="34" t="s">
        <v>11</v>
      </c>
      <c r="B13" s="35"/>
      <c r="C13" s="36"/>
      <c r="D13" s="37">
        <f>D12*D11</f>
        <v>0</v>
      </c>
      <c r="E13" s="37">
        <f t="shared" ref="E13:AB13" si="1">E12*E11</f>
        <v>0</v>
      </c>
      <c r="F13" s="37">
        <f t="shared" si="1"/>
        <v>1605</v>
      </c>
      <c r="G13" s="37">
        <f t="shared" si="1"/>
        <v>4280</v>
      </c>
      <c r="H13" s="37">
        <f t="shared" si="1"/>
        <v>5617.5</v>
      </c>
      <c r="I13" s="37">
        <f t="shared" si="1"/>
        <v>6553.75</v>
      </c>
      <c r="J13" s="37">
        <f t="shared" si="1"/>
        <v>7222.5</v>
      </c>
      <c r="K13" s="37">
        <f t="shared" si="1"/>
        <v>7490</v>
      </c>
      <c r="L13" s="37">
        <f t="shared" si="1"/>
        <v>8025</v>
      </c>
      <c r="M13" s="37">
        <f t="shared" si="1"/>
        <v>8025</v>
      </c>
      <c r="N13" s="37">
        <f t="shared" si="1"/>
        <v>8025</v>
      </c>
      <c r="O13" s="37">
        <f t="shared" si="1"/>
        <v>8025</v>
      </c>
      <c r="P13" s="37">
        <f t="shared" si="1"/>
        <v>7891.25</v>
      </c>
      <c r="Q13" s="37">
        <f t="shared" si="1"/>
        <v>7623.75</v>
      </c>
      <c r="R13" s="37">
        <f t="shared" si="1"/>
        <v>7356.25</v>
      </c>
      <c r="S13" s="37">
        <f t="shared" si="1"/>
        <v>7088.75</v>
      </c>
      <c r="T13" s="37">
        <f t="shared" si="1"/>
        <v>6955</v>
      </c>
      <c r="U13" s="37">
        <f t="shared" si="1"/>
        <v>6553.75</v>
      </c>
      <c r="V13" s="37">
        <f t="shared" si="1"/>
        <v>6286.25</v>
      </c>
      <c r="W13" s="37">
        <f t="shared" si="1"/>
        <v>6018.75</v>
      </c>
      <c r="X13" s="37">
        <f t="shared" si="1"/>
        <v>5751.25</v>
      </c>
      <c r="Y13" s="37">
        <f t="shared" si="1"/>
        <v>5483.75</v>
      </c>
      <c r="Z13" s="37">
        <f t="shared" si="1"/>
        <v>5216.25</v>
      </c>
      <c r="AA13" s="37">
        <f t="shared" si="1"/>
        <v>4948.75</v>
      </c>
      <c r="AB13" s="37">
        <f t="shared" si="1"/>
        <v>4547.5</v>
      </c>
    </row>
    <row r="14" spans="1:55" s="9" customFormat="1" ht="15.75" thickBot="1">
      <c r="A14" s="17" t="s">
        <v>12</v>
      </c>
      <c r="B14" s="18"/>
      <c r="C14" s="19"/>
      <c r="D14" s="20"/>
      <c r="E14" s="38"/>
      <c r="F14" s="39"/>
      <c r="G14" s="19"/>
      <c r="H14" s="19"/>
      <c r="I14" s="19"/>
      <c r="J14" s="19"/>
      <c r="K14" s="19"/>
      <c r="L14" s="19"/>
      <c r="M14" s="19"/>
      <c r="N14" s="19"/>
      <c r="O14" s="19"/>
      <c r="P14" s="19"/>
      <c r="Q14" s="19"/>
      <c r="R14" s="19"/>
      <c r="S14" s="19"/>
      <c r="T14" s="19"/>
      <c r="U14" s="19"/>
      <c r="V14" s="19"/>
      <c r="W14" s="19"/>
      <c r="X14" s="19"/>
      <c r="Y14" s="19"/>
      <c r="Z14" s="19"/>
      <c r="AA14" s="19"/>
      <c r="AB14" s="19"/>
    </row>
    <row r="15" spans="1:55" s="29" customFormat="1" ht="15.75" thickBot="1">
      <c r="A15" s="30" t="s">
        <v>13</v>
      </c>
      <c r="B15" s="40"/>
      <c r="C15" s="41"/>
      <c r="D15" s="42">
        <v>0</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1</v>
      </c>
    </row>
    <row r="16" spans="1:55" s="29" customFormat="1" ht="15.75" thickBot="1">
      <c r="A16" s="43" t="s">
        <v>14</v>
      </c>
      <c r="B16" s="44"/>
      <c r="C16" s="45"/>
      <c r="D16" s="46">
        <f>650</f>
        <v>650</v>
      </c>
      <c r="E16" s="46">
        <f>650</f>
        <v>650</v>
      </c>
      <c r="F16" s="46">
        <f>650</f>
        <v>650</v>
      </c>
      <c r="G16" s="46">
        <f>650</f>
        <v>650</v>
      </c>
      <c r="H16" s="46">
        <f>650</f>
        <v>650</v>
      </c>
      <c r="I16" s="46">
        <f>650</f>
        <v>650</v>
      </c>
      <c r="J16" s="46">
        <f>650</f>
        <v>650</v>
      </c>
      <c r="K16" s="46">
        <f>650</f>
        <v>650</v>
      </c>
      <c r="L16" s="46">
        <f>650</f>
        <v>650</v>
      </c>
      <c r="M16" s="46">
        <f>650</f>
        <v>650</v>
      </c>
      <c r="N16" s="46">
        <f>650</f>
        <v>650</v>
      </c>
      <c r="O16" s="46">
        <f>650</f>
        <v>650</v>
      </c>
      <c r="P16" s="46">
        <f>650</f>
        <v>650</v>
      </c>
      <c r="Q16" s="46">
        <f>650</f>
        <v>650</v>
      </c>
      <c r="R16" s="46">
        <f>650</f>
        <v>650</v>
      </c>
      <c r="S16" s="46">
        <f>650</f>
        <v>650</v>
      </c>
      <c r="T16" s="46">
        <f>650</f>
        <v>650</v>
      </c>
      <c r="U16" s="46">
        <f>650</f>
        <v>650</v>
      </c>
      <c r="V16" s="46">
        <f>650</f>
        <v>650</v>
      </c>
      <c r="W16" s="46">
        <f>650</f>
        <v>650</v>
      </c>
      <c r="X16" s="46">
        <f>650</f>
        <v>650</v>
      </c>
      <c r="Y16" s="46">
        <f>650</f>
        <v>650</v>
      </c>
      <c r="Z16" s="46">
        <f>650</f>
        <v>650</v>
      </c>
      <c r="AA16" s="46">
        <f>650</f>
        <v>650</v>
      </c>
      <c r="AB16" s="46">
        <f>650</f>
        <v>650</v>
      </c>
    </row>
    <row r="17" spans="1:55" s="29" customFormat="1">
      <c r="A17" s="22" t="s">
        <v>15</v>
      </c>
      <c r="B17" s="47"/>
      <c r="C17" s="48"/>
      <c r="D17" s="49"/>
      <c r="E17" s="50"/>
      <c r="F17" s="49"/>
      <c r="G17" s="49"/>
      <c r="H17" s="49"/>
      <c r="I17" s="49"/>
      <c r="J17" s="49"/>
      <c r="K17" s="49"/>
      <c r="L17" s="49"/>
      <c r="M17" s="49"/>
      <c r="N17" s="49"/>
      <c r="O17" s="49"/>
      <c r="P17" s="49"/>
      <c r="Q17" s="49"/>
      <c r="R17" s="49"/>
      <c r="S17" s="49"/>
      <c r="T17" s="49"/>
      <c r="U17" s="49"/>
      <c r="V17" s="49"/>
      <c r="W17" s="49"/>
      <c r="X17" s="49"/>
      <c r="Y17" s="49"/>
      <c r="Z17" s="49"/>
      <c r="AA17" s="49"/>
      <c r="AB17" s="49"/>
    </row>
    <row r="18" spans="1:55" s="9" customFormat="1">
      <c r="A18" s="51" t="s">
        <v>16</v>
      </c>
      <c r="B18" s="52"/>
      <c r="C18" s="53"/>
      <c r="D18" s="54">
        <v>450</v>
      </c>
      <c r="E18" s="55">
        <v>250</v>
      </c>
      <c r="F18" s="56">
        <v>200</v>
      </c>
      <c r="G18" s="57">
        <v>200</v>
      </c>
      <c r="H18" s="57">
        <v>180</v>
      </c>
      <c r="I18" s="57">
        <v>150</v>
      </c>
      <c r="J18" s="57">
        <v>150</v>
      </c>
      <c r="K18" s="57">
        <v>150</v>
      </c>
      <c r="L18" s="57">
        <v>150</v>
      </c>
      <c r="M18" s="57">
        <v>150</v>
      </c>
      <c r="N18" s="57">
        <v>150</v>
      </c>
      <c r="O18" s="57">
        <v>150</v>
      </c>
      <c r="P18" s="57">
        <v>150</v>
      </c>
      <c r="Q18" s="57">
        <v>150</v>
      </c>
      <c r="R18" s="57">
        <v>150</v>
      </c>
      <c r="S18" s="57">
        <v>150</v>
      </c>
      <c r="T18" s="57">
        <v>150</v>
      </c>
      <c r="U18" s="57">
        <v>150</v>
      </c>
      <c r="V18" s="57">
        <v>150</v>
      </c>
      <c r="W18" s="57">
        <v>150</v>
      </c>
      <c r="X18" s="57">
        <v>150</v>
      </c>
      <c r="Y18" s="57">
        <v>150</v>
      </c>
      <c r="Z18" s="57">
        <v>150</v>
      </c>
      <c r="AA18" s="57">
        <v>150</v>
      </c>
      <c r="AB18" s="57">
        <v>150</v>
      </c>
    </row>
    <row r="19" spans="1:55" s="9" customFormat="1">
      <c r="A19" s="51" t="s">
        <v>17</v>
      </c>
      <c r="B19" s="58"/>
      <c r="C19" s="59"/>
      <c r="D19" s="60">
        <v>500</v>
      </c>
      <c r="E19" s="61">
        <v>1000</v>
      </c>
      <c r="F19" s="62">
        <v>1800</v>
      </c>
      <c r="G19" s="63">
        <v>1800</v>
      </c>
      <c r="H19" s="63">
        <v>1800</v>
      </c>
      <c r="I19" s="63">
        <v>1800</v>
      </c>
      <c r="J19" s="63">
        <v>1800</v>
      </c>
      <c r="K19" s="63">
        <v>1800</v>
      </c>
      <c r="L19" s="63">
        <v>1800</v>
      </c>
      <c r="M19" s="63">
        <v>1800</v>
      </c>
      <c r="N19" s="63">
        <v>1800</v>
      </c>
      <c r="O19" s="63">
        <v>1800</v>
      </c>
      <c r="P19" s="63">
        <v>1800</v>
      </c>
      <c r="Q19" s="63">
        <v>1800</v>
      </c>
      <c r="R19" s="63">
        <v>1800</v>
      </c>
      <c r="S19" s="63">
        <v>1800</v>
      </c>
      <c r="T19" s="63">
        <v>1800</v>
      </c>
      <c r="U19" s="63">
        <v>1800</v>
      </c>
      <c r="V19" s="63">
        <v>1800</v>
      </c>
      <c r="W19" s="63">
        <v>1800</v>
      </c>
      <c r="X19" s="63">
        <v>1800</v>
      </c>
      <c r="Y19" s="63">
        <v>1800</v>
      </c>
      <c r="Z19" s="63">
        <v>1800</v>
      </c>
      <c r="AA19" s="63">
        <v>1800</v>
      </c>
      <c r="AB19" s="63">
        <v>1800</v>
      </c>
    </row>
    <row r="20" spans="1:55" s="9" customFormat="1">
      <c r="A20" s="64" t="s">
        <v>18</v>
      </c>
      <c r="B20" s="65"/>
      <c r="C20" s="53"/>
      <c r="D20" s="60">
        <v>15</v>
      </c>
      <c r="E20" s="61">
        <v>15</v>
      </c>
      <c r="F20" s="62">
        <v>30</v>
      </c>
      <c r="G20" s="57">
        <v>30</v>
      </c>
      <c r="H20" s="57">
        <v>30</v>
      </c>
      <c r="I20" s="57">
        <v>30</v>
      </c>
      <c r="J20" s="57">
        <v>30</v>
      </c>
      <c r="K20" s="57">
        <v>30</v>
      </c>
      <c r="L20" s="57">
        <v>30</v>
      </c>
      <c r="M20" s="57">
        <v>30</v>
      </c>
      <c r="N20" s="57">
        <v>30</v>
      </c>
      <c r="O20" s="57">
        <v>30</v>
      </c>
      <c r="P20" s="57">
        <v>30</v>
      </c>
      <c r="Q20" s="57">
        <v>30</v>
      </c>
      <c r="R20" s="57">
        <v>30</v>
      </c>
      <c r="S20" s="57">
        <v>30</v>
      </c>
      <c r="T20" s="57">
        <v>30</v>
      </c>
      <c r="U20" s="57">
        <v>30</v>
      </c>
      <c r="V20" s="57">
        <v>30</v>
      </c>
      <c r="W20" s="57">
        <v>37.5</v>
      </c>
      <c r="X20" s="57">
        <v>37.5</v>
      </c>
      <c r="Y20" s="57">
        <v>37.5</v>
      </c>
      <c r="Z20" s="57">
        <v>37.5</v>
      </c>
      <c r="AA20" s="57">
        <v>37.5</v>
      </c>
      <c r="AB20" s="57">
        <v>37.5</v>
      </c>
    </row>
    <row r="21" spans="1:55" s="9" customFormat="1">
      <c r="A21" s="60" t="s">
        <v>19</v>
      </c>
      <c r="B21" s="66"/>
      <c r="C21" s="53"/>
      <c r="D21" s="60">
        <v>30</v>
      </c>
      <c r="E21" s="61">
        <v>15</v>
      </c>
      <c r="F21" s="62">
        <v>5</v>
      </c>
      <c r="G21" s="57">
        <v>5</v>
      </c>
      <c r="H21" s="57">
        <v>5</v>
      </c>
      <c r="I21" s="57">
        <v>5</v>
      </c>
      <c r="J21" s="57">
        <v>5</v>
      </c>
      <c r="K21" s="57">
        <v>5</v>
      </c>
      <c r="L21" s="57">
        <v>5</v>
      </c>
      <c r="M21" s="57">
        <v>5</v>
      </c>
      <c r="N21" s="57">
        <v>5</v>
      </c>
      <c r="O21" s="57">
        <v>5</v>
      </c>
      <c r="P21" s="57">
        <v>5</v>
      </c>
      <c r="Q21" s="57">
        <v>5</v>
      </c>
      <c r="R21" s="57">
        <v>5</v>
      </c>
      <c r="S21" s="57">
        <v>5</v>
      </c>
      <c r="T21" s="57">
        <v>5</v>
      </c>
      <c r="U21" s="57">
        <v>5</v>
      </c>
      <c r="V21" s="57">
        <v>5</v>
      </c>
      <c r="W21" s="57">
        <v>5</v>
      </c>
      <c r="X21" s="57">
        <v>5</v>
      </c>
      <c r="Y21" s="57">
        <v>5</v>
      </c>
      <c r="Z21" s="57">
        <v>5</v>
      </c>
      <c r="AA21" s="57">
        <v>5</v>
      </c>
      <c r="AB21" s="57">
        <v>5</v>
      </c>
    </row>
    <row r="22" spans="1:55" s="9" customFormat="1">
      <c r="A22" s="51" t="s">
        <v>20</v>
      </c>
      <c r="B22" s="66"/>
      <c r="C22" s="53"/>
      <c r="D22" s="136">
        <v>225</v>
      </c>
      <c r="E22" s="137">
        <v>75</v>
      </c>
      <c r="F22" s="62">
        <v>10</v>
      </c>
      <c r="G22" s="57">
        <v>10</v>
      </c>
      <c r="H22" s="57">
        <v>10</v>
      </c>
      <c r="I22" s="57">
        <v>10</v>
      </c>
      <c r="J22" s="57">
        <v>10</v>
      </c>
      <c r="K22" s="57">
        <v>10</v>
      </c>
      <c r="L22" s="57">
        <v>10</v>
      </c>
      <c r="M22" s="57">
        <v>10</v>
      </c>
      <c r="N22" s="57">
        <v>10</v>
      </c>
      <c r="O22" s="57">
        <v>10</v>
      </c>
      <c r="P22" s="57">
        <v>10</v>
      </c>
      <c r="Q22" s="57">
        <v>10</v>
      </c>
      <c r="R22" s="57">
        <v>10</v>
      </c>
      <c r="S22" s="57">
        <v>10</v>
      </c>
      <c r="T22" s="57">
        <v>10</v>
      </c>
      <c r="U22" s="57">
        <v>10</v>
      </c>
      <c r="V22" s="57">
        <v>10</v>
      </c>
      <c r="W22" s="57">
        <v>10</v>
      </c>
      <c r="X22" s="57">
        <v>10</v>
      </c>
      <c r="Y22" s="57">
        <v>10</v>
      </c>
      <c r="Z22" s="57">
        <v>10</v>
      </c>
      <c r="AA22" s="57">
        <v>10</v>
      </c>
      <c r="AB22" s="57">
        <v>10</v>
      </c>
    </row>
    <row r="23" spans="1:55" s="9" customFormat="1">
      <c r="A23" s="51" t="s">
        <v>21</v>
      </c>
      <c r="B23" s="66"/>
      <c r="C23" s="53"/>
      <c r="D23" s="60">
        <v>200</v>
      </c>
      <c r="E23" s="61">
        <v>200</v>
      </c>
      <c r="F23" s="62">
        <v>200</v>
      </c>
      <c r="G23" s="57">
        <v>200</v>
      </c>
      <c r="H23" s="57">
        <v>200</v>
      </c>
      <c r="I23" s="57">
        <v>200</v>
      </c>
      <c r="J23" s="57">
        <v>200</v>
      </c>
      <c r="K23" s="57">
        <v>200</v>
      </c>
      <c r="L23" s="57">
        <v>200</v>
      </c>
      <c r="M23" s="57">
        <v>200</v>
      </c>
      <c r="N23" s="57">
        <v>200</v>
      </c>
      <c r="O23" s="57">
        <v>200</v>
      </c>
      <c r="P23" s="57">
        <v>200</v>
      </c>
      <c r="Q23" s="57">
        <v>200</v>
      </c>
      <c r="R23" s="57">
        <v>200</v>
      </c>
      <c r="S23" s="57">
        <v>200</v>
      </c>
      <c r="T23" s="57">
        <v>200</v>
      </c>
      <c r="U23" s="57">
        <v>200</v>
      </c>
      <c r="V23" s="57">
        <v>200</v>
      </c>
      <c r="W23" s="57">
        <v>200</v>
      </c>
      <c r="X23" s="57">
        <v>200</v>
      </c>
      <c r="Y23" s="57">
        <v>200</v>
      </c>
      <c r="Z23" s="57">
        <v>200</v>
      </c>
      <c r="AA23" s="57">
        <v>200</v>
      </c>
      <c r="AB23" s="57">
        <v>200</v>
      </c>
    </row>
    <row r="24" spans="1:55" s="9" customFormat="1">
      <c r="A24" s="51" t="s">
        <v>22</v>
      </c>
      <c r="B24" s="66"/>
      <c r="C24" s="53"/>
      <c r="D24" s="60">
        <v>15</v>
      </c>
      <c r="E24" s="61">
        <v>15</v>
      </c>
      <c r="F24" s="62">
        <v>10</v>
      </c>
      <c r="G24" s="57">
        <v>10</v>
      </c>
      <c r="H24" s="57">
        <v>10</v>
      </c>
      <c r="I24" s="57">
        <v>10</v>
      </c>
      <c r="J24" s="57">
        <v>10</v>
      </c>
      <c r="K24" s="57">
        <v>10</v>
      </c>
      <c r="L24" s="57">
        <v>10</v>
      </c>
      <c r="M24" s="57">
        <v>10</v>
      </c>
      <c r="N24" s="57">
        <v>10</v>
      </c>
      <c r="O24" s="57">
        <v>10</v>
      </c>
      <c r="P24" s="57">
        <v>10</v>
      </c>
      <c r="Q24" s="57">
        <v>10</v>
      </c>
      <c r="R24" s="57">
        <v>10</v>
      </c>
      <c r="S24" s="57">
        <v>10</v>
      </c>
      <c r="T24" s="57">
        <v>10</v>
      </c>
      <c r="U24" s="57">
        <v>10</v>
      </c>
      <c r="V24" s="57">
        <v>10</v>
      </c>
      <c r="W24" s="57">
        <v>10</v>
      </c>
      <c r="X24" s="57">
        <v>10</v>
      </c>
      <c r="Y24" s="57">
        <v>10</v>
      </c>
      <c r="Z24" s="57">
        <v>10</v>
      </c>
      <c r="AA24" s="57">
        <v>10</v>
      </c>
      <c r="AB24" s="57">
        <v>10</v>
      </c>
    </row>
    <row r="25" spans="1:55" s="9" customFormat="1">
      <c r="A25" s="51" t="s">
        <v>23</v>
      </c>
      <c r="B25" s="66"/>
      <c r="C25" s="53"/>
      <c r="D25" s="60">
        <v>100</v>
      </c>
      <c r="E25" s="61">
        <v>30</v>
      </c>
      <c r="F25" s="62">
        <v>25</v>
      </c>
      <c r="G25" s="57">
        <v>0</v>
      </c>
      <c r="H25" s="57">
        <v>0</v>
      </c>
      <c r="I25" s="57">
        <v>0</v>
      </c>
      <c r="J25" s="57">
        <v>0</v>
      </c>
      <c r="K25" s="57">
        <v>0</v>
      </c>
      <c r="L25" s="57">
        <v>0</v>
      </c>
      <c r="M25" s="57">
        <v>0</v>
      </c>
      <c r="N25" s="57">
        <v>0</v>
      </c>
      <c r="O25" s="57">
        <v>0</v>
      </c>
      <c r="P25" s="57">
        <v>0</v>
      </c>
      <c r="Q25" s="57">
        <v>0</v>
      </c>
      <c r="R25" s="57">
        <v>0</v>
      </c>
      <c r="S25" s="57">
        <v>0</v>
      </c>
      <c r="T25" s="57">
        <v>0</v>
      </c>
      <c r="U25" s="57">
        <v>0</v>
      </c>
      <c r="V25" s="57">
        <v>0</v>
      </c>
      <c r="W25" s="57">
        <v>0</v>
      </c>
      <c r="X25" s="57">
        <v>0</v>
      </c>
      <c r="Y25" s="57">
        <v>0</v>
      </c>
      <c r="Z25" s="57">
        <v>0</v>
      </c>
      <c r="AA25" s="57">
        <v>0</v>
      </c>
      <c r="AB25" s="57">
        <v>0</v>
      </c>
    </row>
    <row r="26" spans="1:55" s="9" customFormat="1">
      <c r="A26" s="51" t="s">
        <v>24</v>
      </c>
      <c r="B26" s="66"/>
      <c r="C26" s="53"/>
      <c r="D26" s="60">
        <v>188.47</v>
      </c>
      <c r="E26" s="61">
        <v>100.48</v>
      </c>
      <c r="F26" s="62">
        <v>53.34</v>
      </c>
      <c r="G26" s="57">
        <v>0</v>
      </c>
      <c r="H26" s="57">
        <v>0</v>
      </c>
      <c r="I26" s="57">
        <v>0</v>
      </c>
      <c r="J26" s="57">
        <v>0</v>
      </c>
      <c r="K26" s="57">
        <v>0</v>
      </c>
      <c r="L26" s="57">
        <v>0</v>
      </c>
      <c r="M26" s="57">
        <v>0</v>
      </c>
      <c r="N26" s="57">
        <v>0</v>
      </c>
      <c r="O26" s="57">
        <v>0</v>
      </c>
      <c r="P26" s="57">
        <v>0</v>
      </c>
      <c r="Q26" s="57">
        <v>0</v>
      </c>
      <c r="R26" s="57">
        <v>0</v>
      </c>
      <c r="S26" s="57">
        <v>0</v>
      </c>
      <c r="T26" s="57">
        <v>0</v>
      </c>
      <c r="U26" s="57">
        <v>0</v>
      </c>
      <c r="V26" s="57">
        <v>0</v>
      </c>
      <c r="W26" s="57">
        <v>0</v>
      </c>
      <c r="X26" s="57">
        <v>0</v>
      </c>
      <c r="Y26" s="57">
        <v>0</v>
      </c>
      <c r="Z26" s="57">
        <v>0</v>
      </c>
      <c r="AA26" s="57">
        <v>0</v>
      </c>
      <c r="AB26" s="57">
        <v>0</v>
      </c>
    </row>
    <row r="27" spans="1:55" s="9" customFormat="1">
      <c r="A27" s="51" t="s">
        <v>25</v>
      </c>
      <c r="B27" s="66"/>
      <c r="C27" s="53"/>
      <c r="D27" s="60">
        <v>35.979999999999997</v>
      </c>
      <c r="E27" s="60">
        <v>35.979999999999997</v>
      </c>
      <c r="F27" s="60">
        <v>35.979999999999997</v>
      </c>
      <c r="G27" s="60">
        <v>35.979999999999997</v>
      </c>
      <c r="H27" s="60">
        <v>35.979999999999997</v>
      </c>
      <c r="I27" s="60">
        <v>35.979999999999997</v>
      </c>
      <c r="J27" s="60">
        <v>35.979999999999997</v>
      </c>
      <c r="K27" s="60">
        <v>35.979999999999997</v>
      </c>
      <c r="L27" s="60">
        <v>35.979999999999997</v>
      </c>
      <c r="M27" s="60">
        <v>35.979999999999997</v>
      </c>
      <c r="N27" s="60">
        <v>35.979999999999997</v>
      </c>
      <c r="O27" s="60">
        <v>35.979999999999997</v>
      </c>
      <c r="P27" s="60">
        <v>35.979999999999997</v>
      </c>
      <c r="Q27" s="60">
        <v>35.979999999999997</v>
      </c>
      <c r="R27" s="60">
        <v>35.979999999999997</v>
      </c>
      <c r="S27" s="60">
        <v>35.979999999999997</v>
      </c>
      <c r="T27" s="60">
        <v>35.979999999999997</v>
      </c>
      <c r="U27" s="60">
        <v>35.979999999999997</v>
      </c>
      <c r="V27" s="60">
        <v>35.979999999999997</v>
      </c>
      <c r="W27" s="60">
        <v>35.979999999999997</v>
      </c>
      <c r="X27" s="60">
        <v>35.979999999999997</v>
      </c>
      <c r="Y27" s="60">
        <v>35.979999999999997</v>
      </c>
      <c r="Z27" s="60">
        <v>35.979999999999997</v>
      </c>
      <c r="AA27" s="60">
        <v>35.979999999999997</v>
      </c>
      <c r="AB27" s="60">
        <v>35.979999999999997</v>
      </c>
    </row>
    <row r="28" spans="1:55" s="9" customFormat="1">
      <c r="A28" s="51" t="s">
        <v>26</v>
      </c>
      <c r="B28" s="58"/>
      <c r="C28" s="53"/>
      <c r="D28" s="60">
        <v>2</v>
      </c>
      <c r="E28" s="61">
        <v>2</v>
      </c>
      <c r="F28" s="62">
        <v>2</v>
      </c>
      <c r="G28" s="57">
        <v>2</v>
      </c>
      <c r="H28" s="57">
        <v>2</v>
      </c>
      <c r="I28" s="57">
        <v>2</v>
      </c>
      <c r="J28" s="57">
        <v>2</v>
      </c>
      <c r="K28" s="57">
        <v>2</v>
      </c>
      <c r="L28" s="57">
        <v>2</v>
      </c>
      <c r="M28" s="57">
        <v>2</v>
      </c>
      <c r="N28" s="57">
        <v>2</v>
      </c>
      <c r="O28" s="57">
        <v>2</v>
      </c>
      <c r="P28" s="57">
        <v>2</v>
      </c>
      <c r="Q28" s="57">
        <v>2</v>
      </c>
      <c r="R28" s="57">
        <v>2</v>
      </c>
      <c r="S28" s="57">
        <v>2</v>
      </c>
      <c r="T28" s="57">
        <v>2</v>
      </c>
      <c r="U28" s="57">
        <v>2</v>
      </c>
      <c r="V28" s="57">
        <v>2</v>
      </c>
      <c r="W28" s="57">
        <v>2</v>
      </c>
      <c r="X28" s="57">
        <v>2</v>
      </c>
      <c r="Y28" s="57">
        <v>2</v>
      </c>
      <c r="Z28" s="57">
        <v>2</v>
      </c>
      <c r="AA28" s="57">
        <v>2</v>
      </c>
      <c r="AB28" s="57">
        <v>2</v>
      </c>
    </row>
    <row r="29" spans="1:55" s="9" customFormat="1">
      <c r="A29" s="60" t="s">
        <v>27</v>
      </c>
      <c r="B29" s="66"/>
      <c r="C29" s="53"/>
      <c r="D29" s="67">
        <v>20</v>
      </c>
      <c r="E29" s="67">
        <v>20</v>
      </c>
      <c r="F29" s="67">
        <v>20</v>
      </c>
      <c r="G29" s="67">
        <v>20</v>
      </c>
      <c r="H29" s="67">
        <v>20</v>
      </c>
      <c r="I29" s="67">
        <v>20</v>
      </c>
      <c r="J29" s="67">
        <v>20</v>
      </c>
      <c r="K29" s="67">
        <v>20</v>
      </c>
      <c r="L29" s="67">
        <v>20</v>
      </c>
      <c r="M29" s="67">
        <v>20</v>
      </c>
      <c r="N29" s="67">
        <v>20</v>
      </c>
      <c r="O29" s="67">
        <v>20</v>
      </c>
      <c r="P29" s="67">
        <v>20</v>
      </c>
      <c r="Q29" s="67">
        <v>20</v>
      </c>
      <c r="R29" s="67">
        <v>20</v>
      </c>
      <c r="S29" s="67">
        <v>20</v>
      </c>
      <c r="T29" s="67">
        <v>20</v>
      </c>
      <c r="U29" s="67">
        <v>20</v>
      </c>
      <c r="V29" s="67">
        <v>20</v>
      </c>
      <c r="W29" s="67">
        <v>20</v>
      </c>
      <c r="X29" s="67">
        <v>20</v>
      </c>
      <c r="Y29" s="67">
        <v>20</v>
      </c>
      <c r="Z29" s="67">
        <v>20</v>
      </c>
      <c r="AA29" s="67">
        <v>20</v>
      </c>
      <c r="AB29" s="67">
        <v>20</v>
      </c>
    </row>
    <row r="30" spans="1:55" s="72" customFormat="1" ht="15.75" thickBot="1">
      <c r="A30" s="68" t="s">
        <v>28</v>
      </c>
      <c r="B30" s="69"/>
      <c r="C30" s="70"/>
      <c r="D30" s="71">
        <f>SUM(D18:D29)</f>
        <v>1781.45</v>
      </c>
      <c r="E30" s="71">
        <f t="shared" ref="E30:AB30" si="2">SUM(E18:E29)</f>
        <v>1758.46</v>
      </c>
      <c r="F30" s="71">
        <f t="shared" si="2"/>
        <v>2391.3200000000002</v>
      </c>
      <c r="G30" s="71">
        <f t="shared" si="2"/>
        <v>2312.98</v>
      </c>
      <c r="H30" s="71">
        <f t="shared" si="2"/>
        <v>2292.98</v>
      </c>
      <c r="I30" s="71">
        <f t="shared" si="2"/>
        <v>2262.98</v>
      </c>
      <c r="J30" s="71">
        <f t="shared" si="2"/>
        <v>2262.98</v>
      </c>
      <c r="K30" s="71">
        <f t="shared" si="2"/>
        <v>2262.98</v>
      </c>
      <c r="L30" s="71">
        <f t="shared" si="2"/>
        <v>2262.98</v>
      </c>
      <c r="M30" s="71">
        <f t="shared" si="2"/>
        <v>2262.98</v>
      </c>
      <c r="N30" s="71">
        <f t="shared" si="2"/>
        <v>2262.98</v>
      </c>
      <c r="O30" s="71">
        <f t="shared" si="2"/>
        <v>2262.98</v>
      </c>
      <c r="P30" s="71">
        <f t="shared" si="2"/>
        <v>2262.98</v>
      </c>
      <c r="Q30" s="71">
        <f t="shared" si="2"/>
        <v>2262.98</v>
      </c>
      <c r="R30" s="71">
        <f t="shared" si="2"/>
        <v>2262.98</v>
      </c>
      <c r="S30" s="71">
        <f t="shared" si="2"/>
        <v>2262.98</v>
      </c>
      <c r="T30" s="71">
        <f t="shared" si="2"/>
        <v>2262.98</v>
      </c>
      <c r="U30" s="71">
        <f t="shared" si="2"/>
        <v>2262.98</v>
      </c>
      <c r="V30" s="71">
        <f t="shared" si="2"/>
        <v>2262.98</v>
      </c>
      <c r="W30" s="71">
        <f t="shared" si="2"/>
        <v>2270.48</v>
      </c>
      <c r="X30" s="71">
        <f t="shared" si="2"/>
        <v>2270.48</v>
      </c>
      <c r="Y30" s="71">
        <f t="shared" si="2"/>
        <v>2270.48</v>
      </c>
      <c r="Z30" s="71">
        <f t="shared" si="2"/>
        <v>2270.48</v>
      </c>
      <c r="AA30" s="71">
        <f t="shared" si="2"/>
        <v>2270.48</v>
      </c>
      <c r="AB30" s="71">
        <f t="shared" si="2"/>
        <v>2270.48</v>
      </c>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row>
    <row r="31" spans="1:55" s="29" customFormat="1">
      <c r="A31" s="73" t="s">
        <v>29</v>
      </c>
      <c r="B31" s="74"/>
      <c r="C31" s="75">
        <v>50</v>
      </c>
      <c r="D31" s="76">
        <f t="shared" ref="D31:V31" si="3">$C31*D11</f>
        <v>0</v>
      </c>
      <c r="E31" s="76">
        <f t="shared" si="3"/>
        <v>0</v>
      </c>
      <c r="F31" s="76">
        <f t="shared" si="3"/>
        <v>150</v>
      </c>
      <c r="G31" s="76">
        <f t="shared" si="3"/>
        <v>400</v>
      </c>
      <c r="H31" s="76">
        <f t="shared" si="3"/>
        <v>525</v>
      </c>
      <c r="I31" s="76">
        <f t="shared" si="3"/>
        <v>612.5</v>
      </c>
      <c r="J31" s="76">
        <f t="shared" si="3"/>
        <v>675</v>
      </c>
      <c r="K31" s="76">
        <f t="shared" si="3"/>
        <v>700</v>
      </c>
      <c r="L31" s="76">
        <f t="shared" si="3"/>
        <v>750</v>
      </c>
      <c r="M31" s="76">
        <f t="shared" si="3"/>
        <v>750</v>
      </c>
      <c r="N31" s="76">
        <f t="shared" si="3"/>
        <v>750</v>
      </c>
      <c r="O31" s="76">
        <f t="shared" si="3"/>
        <v>750</v>
      </c>
      <c r="P31" s="76">
        <f t="shared" si="3"/>
        <v>737.5</v>
      </c>
      <c r="Q31" s="76">
        <f t="shared" si="3"/>
        <v>712.5</v>
      </c>
      <c r="R31" s="76">
        <f t="shared" si="3"/>
        <v>687.5</v>
      </c>
      <c r="S31" s="76">
        <f t="shared" si="3"/>
        <v>662.5</v>
      </c>
      <c r="T31" s="76">
        <f t="shared" si="3"/>
        <v>650</v>
      </c>
      <c r="U31" s="76">
        <f t="shared" si="3"/>
        <v>612.5</v>
      </c>
      <c r="V31" s="76">
        <f t="shared" si="3"/>
        <v>587.5</v>
      </c>
      <c r="W31" s="76">
        <f>($C31+5)*W11</f>
        <v>618.75</v>
      </c>
      <c r="X31" s="76">
        <f>($C31+2)*X11</f>
        <v>559</v>
      </c>
      <c r="Y31" s="76">
        <f>($C31+2)*Y11</f>
        <v>533</v>
      </c>
      <c r="Z31" s="76">
        <f>($C31+2)*Z11</f>
        <v>507</v>
      </c>
      <c r="AA31" s="76">
        <f>($C31+2)*AA11</f>
        <v>481</v>
      </c>
      <c r="AB31" s="76">
        <f>($C31+2)*AB11</f>
        <v>442</v>
      </c>
    </row>
    <row r="32" spans="1:55" s="78" customFormat="1" ht="15.75" thickBot="1">
      <c r="A32" s="34" t="s">
        <v>30</v>
      </c>
      <c r="B32" s="35"/>
      <c r="C32" s="36"/>
      <c r="D32" s="77">
        <f>D15+D16+D30+D31</f>
        <v>2431.4499999999998</v>
      </c>
      <c r="E32" s="77">
        <f t="shared" ref="E32:AB32" si="4">E15+E16+E30+E31</f>
        <v>2408.46</v>
      </c>
      <c r="F32" s="77">
        <f t="shared" si="4"/>
        <v>3191.32</v>
      </c>
      <c r="G32" s="77">
        <f t="shared" si="4"/>
        <v>3362.98</v>
      </c>
      <c r="H32" s="77">
        <f t="shared" si="4"/>
        <v>3467.98</v>
      </c>
      <c r="I32" s="77">
        <f t="shared" si="4"/>
        <v>3525.48</v>
      </c>
      <c r="J32" s="77">
        <f t="shared" si="4"/>
        <v>3587.98</v>
      </c>
      <c r="K32" s="77">
        <f t="shared" si="4"/>
        <v>3612.98</v>
      </c>
      <c r="L32" s="77">
        <f t="shared" si="4"/>
        <v>3662.98</v>
      </c>
      <c r="M32" s="77">
        <f t="shared" si="4"/>
        <v>3662.98</v>
      </c>
      <c r="N32" s="77">
        <f t="shared" si="4"/>
        <v>3662.98</v>
      </c>
      <c r="O32" s="77">
        <f t="shared" si="4"/>
        <v>3662.98</v>
      </c>
      <c r="P32" s="77">
        <f t="shared" si="4"/>
        <v>3650.48</v>
      </c>
      <c r="Q32" s="77">
        <f t="shared" si="4"/>
        <v>3625.48</v>
      </c>
      <c r="R32" s="77">
        <f t="shared" si="4"/>
        <v>3600.48</v>
      </c>
      <c r="S32" s="77">
        <f t="shared" si="4"/>
        <v>3575.48</v>
      </c>
      <c r="T32" s="77">
        <f t="shared" si="4"/>
        <v>3562.98</v>
      </c>
      <c r="U32" s="77">
        <f t="shared" si="4"/>
        <v>3525.48</v>
      </c>
      <c r="V32" s="77">
        <f t="shared" si="4"/>
        <v>3500.48</v>
      </c>
      <c r="W32" s="77">
        <f t="shared" si="4"/>
        <v>3539.23</v>
      </c>
      <c r="X32" s="77">
        <f t="shared" si="4"/>
        <v>3479.48</v>
      </c>
      <c r="Y32" s="77">
        <f t="shared" si="4"/>
        <v>3453.48</v>
      </c>
      <c r="Z32" s="77">
        <f t="shared" si="4"/>
        <v>3427.48</v>
      </c>
      <c r="AA32" s="77">
        <f t="shared" si="4"/>
        <v>3401.48</v>
      </c>
      <c r="AB32" s="77">
        <f t="shared" si="4"/>
        <v>3363.48</v>
      </c>
    </row>
    <row r="33" spans="1:55" s="78" customFormat="1" ht="15.75" thickBot="1">
      <c r="A33" s="79" t="s">
        <v>31</v>
      </c>
      <c r="B33" s="80"/>
      <c r="C33" s="81"/>
      <c r="D33" s="82">
        <f t="shared" ref="D33:AB33" si="5">D13-D32</f>
        <v>-2431.4499999999998</v>
      </c>
      <c r="E33" s="83">
        <f t="shared" si="5"/>
        <v>-2408.46</v>
      </c>
      <c r="F33" s="82">
        <f t="shared" si="5"/>
        <v>-1586.3200000000002</v>
      </c>
      <c r="G33" s="84">
        <f t="shared" si="5"/>
        <v>917.02</v>
      </c>
      <c r="H33" s="84">
        <f t="shared" si="5"/>
        <v>2149.52</v>
      </c>
      <c r="I33" s="84">
        <f t="shared" si="5"/>
        <v>3028.27</v>
      </c>
      <c r="J33" s="84">
        <f t="shared" si="5"/>
        <v>3634.52</v>
      </c>
      <c r="K33" s="84">
        <f t="shared" si="5"/>
        <v>3877.02</v>
      </c>
      <c r="L33" s="84">
        <f t="shared" si="5"/>
        <v>4362.0200000000004</v>
      </c>
      <c r="M33" s="84">
        <f t="shared" si="5"/>
        <v>4362.0200000000004</v>
      </c>
      <c r="N33" s="84">
        <f t="shared" si="5"/>
        <v>4362.0200000000004</v>
      </c>
      <c r="O33" s="84">
        <f t="shared" si="5"/>
        <v>4362.0200000000004</v>
      </c>
      <c r="P33" s="84">
        <f t="shared" si="5"/>
        <v>4240.7700000000004</v>
      </c>
      <c r="Q33" s="84">
        <f t="shared" si="5"/>
        <v>3998.27</v>
      </c>
      <c r="R33" s="84">
        <f t="shared" si="5"/>
        <v>3755.77</v>
      </c>
      <c r="S33" s="84">
        <f t="shared" si="5"/>
        <v>3513.27</v>
      </c>
      <c r="T33" s="84">
        <f t="shared" si="5"/>
        <v>3392.02</v>
      </c>
      <c r="U33" s="84">
        <f t="shared" si="5"/>
        <v>3028.27</v>
      </c>
      <c r="V33" s="84">
        <f t="shared" si="5"/>
        <v>2785.77</v>
      </c>
      <c r="W33" s="84">
        <f t="shared" si="5"/>
        <v>2479.52</v>
      </c>
      <c r="X33" s="84">
        <f t="shared" si="5"/>
        <v>2271.77</v>
      </c>
      <c r="Y33" s="84">
        <f t="shared" si="5"/>
        <v>2030.27</v>
      </c>
      <c r="Z33" s="84">
        <f t="shared" si="5"/>
        <v>1788.77</v>
      </c>
      <c r="AA33" s="84">
        <f t="shared" si="5"/>
        <v>1547.27</v>
      </c>
      <c r="AB33" s="84">
        <f t="shared" si="5"/>
        <v>1184.02</v>
      </c>
    </row>
    <row r="34" spans="1:55" s="7" customFormat="1" ht="15.75" thickBot="1">
      <c r="A34" s="85" t="s">
        <v>32</v>
      </c>
      <c r="B34" s="86"/>
      <c r="C34" s="87">
        <f>D3</f>
        <v>0.11</v>
      </c>
      <c r="E34" s="88">
        <f>ROUND(NPV(C34,D33:AB33),0)</f>
        <v>13528</v>
      </c>
      <c r="F34" s="89"/>
      <c r="G34" s="89"/>
      <c r="H34" s="90"/>
      <c r="I34" s="90"/>
      <c r="J34" s="89"/>
      <c r="K34" s="89"/>
      <c r="L34" s="89"/>
      <c r="M34" s="89"/>
      <c r="N34" s="90"/>
      <c r="O34" s="90"/>
      <c r="P34" s="90"/>
      <c r="Q34" s="90"/>
      <c r="R34" s="90"/>
      <c r="S34" s="90"/>
      <c r="T34" s="90"/>
      <c r="U34" s="90"/>
      <c r="V34" s="90"/>
      <c r="W34" s="90"/>
      <c r="X34" s="90"/>
      <c r="Y34" s="90"/>
      <c r="Z34" s="90"/>
      <c r="AA34" s="91"/>
      <c r="AB34" s="92"/>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row>
    <row r="35" spans="1:55" s="153" customFormat="1" hidden="1">
      <c r="A35" s="138" t="s">
        <v>33</v>
      </c>
      <c r="B35" s="139"/>
      <c r="C35" s="140"/>
      <c r="D35" s="141">
        <v>42231</v>
      </c>
      <c r="E35" s="142"/>
      <c r="F35" s="148"/>
      <c r="G35" s="149"/>
      <c r="H35" s="149"/>
      <c r="I35" s="149"/>
      <c r="J35" s="148"/>
      <c r="K35" s="149"/>
      <c r="L35" s="148"/>
      <c r="M35" s="149"/>
      <c r="N35" s="148" t="s">
        <v>34</v>
      </c>
      <c r="O35" s="149"/>
      <c r="P35" s="149"/>
      <c r="Q35" s="149"/>
      <c r="R35" s="149"/>
      <c r="S35" s="149"/>
      <c r="T35" s="149"/>
      <c r="U35" s="149"/>
      <c r="V35" s="149"/>
      <c r="W35" s="149"/>
      <c r="X35" s="149"/>
      <c r="Y35" s="149"/>
      <c r="Z35" s="149"/>
      <c r="AA35" s="150"/>
      <c r="AB35" s="151"/>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row>
    <row r="36" spans="1:55" s="153" customFormat="1" ht="15.75" hidden="1" thickBot="1">
      <c r="A36" s="138" t="s">
        <v>35</v>
      </c>
      <c r="B36" s="139">
        <v>25</v>
      </c>
      <c r="C36" s="143">
        <v>0.05</v>
      </c>
      <c r="D36" s="164">
        <f>(1+C36)^-(B36+2)</f>
        <v>0.2678483190002377</v>
      </c>
      <c r="E36" s="145"/>
      <c r="F36" s="154"/>
      <c r="G36" s="155"/>
      <c r="H36" s="155"/>
      <c r="I36" s="155"/>
      <c r="J36" s="156"/>
      <c r="K36" s="157"/>
      <c r="L36" s="154"/>
      <c r="M36" s="155"/>
      <c r="N36" s="155"/>
      <c r="O36" s="155"/>
      <c r="P36" s="155"/>
      <c r="Q36" s="155"/>
      <c r="R36" s="155"/>
      <c r="S36" s="155"/>
      <c r="T36" s="155"/>
      <c r="U36" s="155"/>
      <c r="V36" s="155"/>
      <c r="W36" s="155"/>
      <c r="X36" s="155"/>
      <c r="Y36" s="155"/>
      <c r="Z36" s="155"/>
      <c r="AA36" s="150"/>
      <c r="AB36" s="151"/>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row>
    <row r="37" spans="1:55" s="153" customFormat="1" ht="15.75" hidden="1" thickBot="1">
      <c r="A37" s="138" t="s">
        <v>36</v>
      </c>
      <c r="B37" s="139"/>
      <c r="C37" s="140"/>
      <c r="D37" s="146"/>
      <c r="E37" s="147">
        <f>ROUND(D36*D35,0)</f>
        <v>11312</v>
      </c>
      <c r="F37" s="155"/>
      <c r="G37" s="156"/>
      <c r="H37" s="155"/>
      <c r="I37" s="155"/>
      <c r="J37" s="155"/>
      <c r="K37" s="155"/>
      <c r="L37" s="155"/>
      <c r="M37" s="156"/>
      <c r="N37" s="155"/>
      <c r="O37" s="155"/>
      <c r="P37" s="155"/>
      <c r="Q37" s="155"/>
      <c r="R37" s="155"/>
      <c r="S37" s="155"/>
      <c r="T37" s="155"/>
      <c r="U37" s="155"/>
      <c r="V37" s="155"/>
      <c r="W37" s="155"/>
      <c r="X37" s="155"/>
      <c r="Y37" s="155"/>
      <c r="Z37" s="155"/>
      <c r="AA37" s="150"/>
      <c r="AB37" s="151"/>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row>
    <row r="38" spans="1:55" s="153" customFormat="1" ht="15.75" hidden="1" thickBot="1">
      <c r="A38" s="158" t="s">
        <v>37</v>
      </c>
      <c r="B38" s="159"/>
      <c r="C38" s="160"/>
      <c r="D38" s="159"/>
      <c r="E38" s="161">
        <f>E34+E37</f>
        <v>24840</v>
      </c>
      <c r="F38" s="150"/>
      <c r="G38" s="162"/>
      <c r="H38" s="150"/>
      <c r="I38" s="150"/>
      <c r="J38" s="163"/>
      <c r="K38" s="150"/>
      <c r="L38" s="150"/>
      <c r="M38" s="162"/>
      <c r="N38" s="150"/>
      <c r="O38" s="150"/>
      <c r="P38" s="150"/>
      <c r="Q38" s="150"/>
      <c r="R38" s="150"/>
      <c r="S38" s="150"/>
      <c r="T38" s="150"/>
      <c r="U38" s="150"/>
      <c r="V38" s="150"/>
      <c r="W38" s="150"/>
      <c r="X38" s="150"/>
      <c r="Y38" s="150"/>
      <c r="Z38" s="150"/>
      <c r="AA38" s="150"/>
      <c r="AB38" s="151"/>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row>
    <row r="39" spans="1:55" s="7" customFormat="1" ht="18" thickBot="1">
      <c r="A39" s="113" t="s">
        <v>51</v>
      </c>
      <c r="B39" s="20"/>
      <c r="C39" s="114"/>
      <c r="D39" s="115" t="s">
        <v>38</v>
      </c>
      <c r="E39" s="116">
        <f>E34</f>
        <v>13528</v>
      </c>
      <c r="F39" s="96"/>
      <c r="G39" s="117"/>
      <c r="H39" s="117"/>
      <c r="I39" s="117"/>
      <c r="J39" s="117"/>
      <c r="K39" s="117"/>
      <c r="L39" s="117"/>
      <c r="M39" s="117"/>
      <c r="N39" s="117"/>
      <c r="O39" s="117"/>
      <c r="P39" s="117"/>
      <c r="Q39" s="117"/>
      <c r="R39" s="117"/>
      <c r="S39" s="117"/>
      <c r="T39" s="117"/>
      <c r="U39" s="117"/>
      <c r="V39" s="117"/>
      <c r="W39" s="117"/>
      <c r="X39" s="117"/>
      <c r="Y39" s="117"/>
      <c r="Z39" s="117"/>
      <c r="AA39" s="117"/>
      <c r="AB39" s="96"/>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row>
    <row r="40" spans="1:55" s="7" customFormat="1" ht="18" thickBot="1">
      <c r="A40" s="9"/>
      <c r="B40" s="9"/>
      <c r="C40" s="118"/>
      <c r="D40" s="119" t="s">
        <v>39</v>
      </c>
      <c r="E40" s="120">
        <f>E39/D4</f>
        <v>4227.5</v>
      </c>
      <c r="F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row>
    <row r="41" spans="1:55" s="7" customFormat="1" ht="18" thickBot="1">
      <c r="A41" s="121" t="s">
        <v>52</v>
      </c>
      <c r="B41" s="122"/>
      <c r="C41" s="123"/>
      <c r="D41" s="115" t="s">
        <v>40</v>
      </c>
      <c r="E41" s="124">
        <f>E39/25</f>
        <v>541.12</v>
      </c>
      <c r="F41" s="125"/>
      <c r="G41" s="126"/>
      <c r="H41" s="126"/>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row>
    <row r="42" spans="1:55" s="7" customFormat="1" ht="18" thickBot="1">
      <c r="B42" s="9"/>
      <c r="C42" s="118"/>
      <c r="D42" s="119" t="s">
        <v>41</v>
      </c>
      <c r="E42" s="120">
        <f>E40/25</f>
        <v>169.1</v>
      </c>
      <c r="G42" s="127"/>
      <c r="H42" s="127"/>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row>
    <row r="43" spans="1:55" s="7" customFormat="1">
      <c r="C43" s="8"/>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row>
    <row r="45" spans="1:55" ht="15.75" thickBot="1"/>
    <row r="46" spans="1:55" s="9" customFormat="1" ht="15.75" thickBot="1">
      <c r="A46" s="214" t="s">
        <v>82</v>
      </c>
      <c r="B46" s="215"/>
      <c r="C46" s="216"/>
      <c r="D46" s="210" t="s">
        <v>2</v>
      </c>
      <c r="E46" s="211"/>
      <c r="F46" s="212"/>
      <c r="G46" s="205" t="s">
        <v>3</v>
      </c>
      <c r="H46" s="206"/>
      <c r="I46" s="206"/>
      <c r="J46" s="213"/>
      <c r="K46" s="205" t="s">
        <v>4</v>
      </c>
      <c r="L46" s="206"/>
      <c r="M46" s="206"/>
      <c r="N46" s="206"/>
      <c r="O46" s="206"/>
      <c r="P46" s="206"/>
      <c r="Q46" s="206"/>
      <c r="R46" s="206"/>
      <c r="S46" s="206"/>
      <c r="T46" s="206"/>
      <c r="U46" s="206"/>
      <c r="V46" s="206"/>
      <c r="W46" s="213"/>
      <c r="X46" s="205" t="s">
        <v>5</v>
      </c>
      <c r="Y46" s="206"/>
      <c r="Z46" s="206"/>
      <c r="AA46" s="206"/>
      <c r="AB46" s="207"/>
    </row>
    <row r="47" spans="1:55" s="9" customFormat="1" ht="15.75" thickBot="1">
      <c r="A47" s="10" t="s">
        <v>6</v>
      </c>
      <c r="B47" s="11"/>
      <c r="C47" s="12"/>
      <c r="D47" s="12">
        <v>0</v>
      </c>
      <c r="E47" s="12">
        <v>1</v>
      </c>
      <c r="F47" s="12">
        <v>2</v>
      </c>
      <c r="G47" s="12">
        <v>3</v>
      </c>
      <c r="H47" s="12">
        <v>4</v>
      </c>
      <c r="I47" s="12">
        <v>5</v>
      </c>
      <c r="J47" s="12">
        <v>6</v>
      </c>
      <c r="K47" s="12">
        <v>7</v>
      </c>
      <c r="L47" s="12">
        <v>8</v>
      </c>
      <c r="M47" s="12">
        <v>9</v>
      </c>
      <c r="N47" s="12">
        <v>10</v>
      </c>
      <c r="O47" s="12">
        <v>11</v>
      </c>
      <c r="P47" s="12">
        <v>12</v>
      </c>
      <c r="Q47" s="12">
        <v>13</v>
      </c>
      <c r="R47" s="12">
        <v>14</v>
      </c>
      <c r="S47" s="12">
        <v>15</v>
      </c>
      <c r="T47" s="12">
        <v>16</v>
      </c>
      <c r="U47" s="12">
        <v>17</v>
      </c>
      <c r="V47" s="12">
        <v>18</v>
      </c>
      <c r="W47" s="12">
        <v>19</v>
      </c>
      <c r="X47" s="12">
        <v>20</v>
      </c>
      <c r="Y47" s="12">
        <v>21</v>
      </c>
      <c r="Z47" s="12">
        <v>22</v>
      </c>
      <c r="AA47" s="12">
        <v>23</v>
      </c>
      <c r="AB47" s="12">
        <v>24</v>
      </c>
    </row>
    <row r="48" spans="1:55" s="9" customFormat="1" ht="15.75" thickBot="1">
      <c r="A48" s="129"/>
      <c r="B48" s="14">
        <f>SUM(F49:I49)/SUM(F50:I50)</f>
        <v>0</v>
      </c>
      <c r="C48" s="15"/>
      <c r="D48" s="16">
        <v>2011</v>
      </c>
      <c r="E48" s="16">
        <f>D48+1</f>
        <v>2012</v>
      </c>
      <c r="F48" s="16">
        <f t="shared" ref="F48" si="6">E48+1</f>
        <v>2013</v>
      </c>
      <c r="G48" s="16">
        <f t="shared" ref="G48" si="7">F48+1</f>
        <v>2014</v>
      </c>
      <c r="H48" s="16">
        <f t="shared" ref="H48" si="8">G48+1</f>
        <v>2015</v>
      </c>
      <c r="I48" s="16">
        <f t="shared" ref="I48" si="9">H48+1</f>
        <v>2016</v>
      </c>
      <c r="J48" s="16">
        <f t="shared" ref="J48" si="10">I48+1</f>
        <v>2017</v>
      </c>
      <c r="K48" s="16">
        <f t="shared" ref="K48" si="11">J48+1</f>
        <v>2018</v>
      </c>
      <c r="L48" s="16">
        <f t="shared" ref="L48" si="12">K48+1</f>
        <v>2019</v>
      </c>
      <c r="M48" s="16">
        <f t="shared" ref="M48" si="13">L48+1</f>
        <v>2020</v>
      </c>
      <c r="N48" s="16">
        <f t="shared" ref="N48" si="14">M48+1</f>
        <v>2021</v>
      </c>
      <c r="O48" s="16">
        <f t="shared" ref="O48" si="15">N48+1</f>
        <v>2022</v>
      </c>
      <c r="P48" s="16">
        <f t="shared" ref="P48" si="16">O48+1</f>
        <v>2023</v>
      </c>
      <c r="Q48" s="16">
        <f t="shared" ref="Q48" si="17">P48+1</f>
        <v>2024</v>
      </c>
      <c r="R48" s="16">
        <f t="shared" ref="R48" si="18">Q48+1</f>
        <v>2025</v>
      </c>
      <c r="S48" s="16">
        <f t="shared" ref="S48" si="19">R48+1</f>
        <v>2026</v>
      </c>
      <c r="T48" s="16">
        <f t="shared" ref="T48" si="20">S48+1</f>
        <v>2027</v>
      </c>
      <c r="U48" s="16">
        <f t="shared" ref="U48" si="21">T48+1</f>
        <v>2028</v>
      </c>
      <c r="V48" s="16">
        <f t="shared" ref="V48" si="22">U48+1</f>
        <v>2029</v>
      </c>
      <c r="W48" s="16">
        <f t="shared" ref="W48" si="23">V48+1</f>
        <v>2030</v>
      </c>
      <c r="X48" s="16">
        <f t="shared" ref="X48" si="24">W48+1</f>
        <v>2031</v>
      </c>
      <c r="Y48" s="16">
        <f t="shared" ref="Y48" si="25">X48+1</f>
        <v>2032</v>
      </c>
      <c r="Z48" s="16">
        <f t="shared" ref="Z48" si="26">Y48+1</f>
        <v>2033</v>
      </c>
      <c r="AA48" s="16">
        <f t="shared" ref="AA48" si="27">Z48+1</f>
        <v>2034</v>
      </c>
      <c r="AB48" s="16">
        <f t="shared" ref="AB48" si="28">AA48+1</f>
        <v>2035</v>
      </c>
    </row>
    <row r="49" spans="1:28" s="9" customFormat="1" ht="15.75" thickBot="1">
      <c r="A49" s="17" t="s">
        <v>8</v>
      </c>
      <c r="B49" s="18"/>
      <c r="C49" s="19"/>
      <c r="D49" s="20"/>
      <c r="E49" s="20"/>
      <c r="F49" s="21"/>
      <c r="G49" s="21"/>
      <c r="H49" s="21"/>
      <c r="I49" s="21"/>
      <c r="J49" s="21"/>
      <c r="K49" s="21"/>
      <c r="L49" s="21"/>
      <c r="M49" s="21"/>
      <c r="N49" s="21"/>
      <c r="O49" s="21"/>
      <c r="P49" s="21"/>
      <c r="Q49" s="21"/>
      <c r="R49" s="19"/>
      <c r="S49" s="19"/>
      <c r="T49" s="19"/>
      <c r="U49" s="19"/>
      <c r="V49" s="19"/>
      <c r="W49" s="19"/>
      <c r="X49" s="19"/>
      <c r="Y49" s="19"/>
      <c r="Z49" s="19"/>
      <c r="AA49" s="19"/>
      <c r="AB49" s="19"/>
    </row>
    <row r="50" spans="1:28" s="29" customFormat="1">
      <c r="A50" s="22" t="s">
        <v>9</v>
      </c>
      <c r="B50" s="23" t="s">
        <v>55</v>
      </c>
      <c r="C50" s="23"/>
      <c r="D50" s="130">
        <v>0</v>
      </c>
      <c r="E50" s="130">
        <v>0</v>
      </c>
      <c r="F50" s="130">
        <v>1.56</v>
      </c>
      <c r="G50" s="130">
        <v>4.16</v>
      </c>
      <c r="H50" s="130">
        <v>5.46</v>
      </c>
      <c r="I50" s="130">
        <v>6.37</v>
      </c>
      <c r="J50" s="130">
        <v>7.0200000000000005</v>
      </c>
      <c r="K50" s="130">
        <v>7.2800000000000011</v>
      </c>
      <c r="L50" s="130">
        <v>7.8</v>
      </c>
      <c r="M50" s="130">
        <v>7.8</v>
      </c>
      <c r="N50" s="130">
        <v>7.8</v>
      </c>
      <c r="O50" s="130">
        <v>7.8</v>
      </c>
      <c r="P50" s="130">
        <v>7.67</v>
      </c>
      <c r="Q50" s="130">
        <v>7.4099999999999993</v>
      </c>
      <c r="R50" s="130">
        <v>7.15</v>
      </c>
      <c r="S50" s="130">
        <v>6.8900000000000006</v>
      </c>
      <c r="T50" s="130">
        <v>6.76</v>
      </c>
      <c r="U50" s="130">
        <v>6.37</v>
      </c>
      <c r="V50" s="130">
        <v>6.1099999999999994</v>
      </c>
      <c r="W50" s="130">
        <v>5.8500000000000005</v>
      </c>
      <c r="X50" s="130">
        <v>5.59</v>
      </c>
      <c r="Y50" s="130">
        <v>5.33</v>
      </c>
      <c r="Z50" s="130">
        <v>5.07</v>
      </c>
      <c r="AA50" s="130">
        <v>4.8099999999999996</v>
      </c>
      <c r="AB50" s="130">
        <v>4.42</v>
      </c>
    </row>
    <row r="51" spans="1:28" s="29" customFormat="1">
      <c r="A51" s="30" t="s">
        <v>42</v>
      </c>
      <c r="B51" s="31"/>
      <c r="C51" s="31">
        <v>535</v>
      </c>
      <c r="D51" s="32">
        <v>0</v>
      </c>
      <c r="E51" s="32">
        <v>0</v>
      </c>
      <c r="F51" s="33">
        <v>535</v>
      </c>
      <c r="G51" s="33">
        <v>535</v>
      </c>
      <c r="H51" s="33">
        <v>535</v>
      </c>
      <c r="I51" s="33">
        <v>535</v>
      </c>
      <c r="J51" s="33">
        <v>535</v>
      </c>
      <c r="K51" s="33">
        <v>535</v>
      </c>
      <c r="L51" s="33">
        <v>535</v>
      </c>
      <c r="M51" s="33">
        <v>535</v>
      </c>
      <c r="N51" s="33">
        <v>535</v>
      </c>
      <c r="O51" s="33">
        <v>535</v>
      </c>
      <c r="P51" s="33">
        <v>535</v>
      </c>
      <c r="Q51" s="33">
        <v>535</v>
      </c>
      <c r="R51" s="33">
        <v>535</v>
      </c>
      <c r="S51" s="33">
        <v>535</v>
      </c>
      <c r="T51" s="33">
        <v>535</v>
      </c>
      <c r="U51" s="33">
        <v>535</v>
      </c>
      <c r="V51" s="33">
        <v>535</v>
      </c>
      <c r="W51" s="33">
        <v>535</v>
      </c>
      <c r="X51" s="33">
        <v>535</v>
      </c>
      <c r="Y51" s="33">
        <v>535</v>
      </c>
      <c r="Z51" s="33">
        <v>535</v>
      </c>
      <c r="AA51" s="33">
        <v>535</v>
      </c>
      <c r="AB51" s="33">
        <v>535</v>
      </c>
    </row>
    <row r="52" spans="1:28" s="29" customFormat="1" ht="15.75" thickBot="1">
      <c r="A52" s="34" t="s">
        <v>11</v>
      </c>
      <c r="B52" s="35"/>
      <c r="C52" s="36"/>
      <c r="D52" s="37">
        <f>D51*D50</f>
        <v>0</v>
      </c>
      <c r="E52" s="37">
        <f t="shared" ref="E52:AB52" si="29">E51*E50</f>
        <v>0</v>
      </c>
      <c r="F52" s="37">
        <f t="shared" si="29"/>
        <v>834.6</v>
      </c>
      <c r="G52" s="37">
        <f t="shared" si="29"/>
        <v>2225.6</v>
      </c>
      <c r="H52" s="37">
        <f t="shared" si="29"/>
        <v>2921.1</v>
      </c>
      <c r="I52" s="37">
        <f t="shared" si="29"/>
        <v>3407.9500000000003</v>
      </c>
      <c r="J52" s="37">
        <f t="shared" si="29"/>
        <v>3755.7000000000003</v>
      </c>
      <c r="K52" s="37">
        <f t="shared" si="29"/>
        <v>3894.8000000000006</v>
      </c>
      <c r="L52" s="37">
        <f t="shared" si="29"/>
        <v>4173</v>
      </c>
      <c r="M52" s="37">
        <f t="shared" si="29"/>
        <v>4173</v>
      </c>
      <c r="N52" s="37">
        <f t="shared" si="29"/>
        <v>4173</v>
      </c>
      <c r="O52" s="37">
        <f t="shared" si="29"/>
        <v>4173</v>
      </c>
      <c r="P52" s="37">
        <f t="shared" si="29"/>
        <v>4103.45</v>
      </c>
      <c r="Q52" s="37">
        <f t="shared" si="29"/>
        <v>3964.3499999999995</v>
      </c>
      <c r="R52" s="37">
        <f t="shared" si="29"/>
        <v>3825.25</v>
      </c>
      <c r="S52" s="37">
        <f t="shared" si="29"/>
        <v>3686.15</v>
      </c>
      <c r="T52" s="37">
        <f t="shared" si="29"/>
        <v>3616.6</v>
      </c>
      <c r="U52" s="37">
        <f t="shared" si="29"/>
        <v>3407.9500000000003</v>
      </c>
      <c r="V52" s="37">
        <f t="shared" si="29"/>
        <v>3268.85</v>
      </c>
      <c r="W52" s="37">
        <f t="shared" si="29"/>
        <v>3129.7500000000005</v>
      </c>
      <c r="X52" s="37">
        <f t="shared" si="29"/>
        <v>2990.65</v>
      </c>
      <c r="Y52" s="37">
        <f t="shared" si="29"/>
        <v>2851.55</v>
      </c>
      <c r="Z52" s="37">
        <f t="shared" si="29"/>
        <v>2712.4500000000003</v>
      </c>
      <c r="AA52" s="37">
        <f t="shared" si="29"/>
        <v>2573.35</v>
      </c>
      <c r="AB52" s="37">
        <f t="shared" si="29"/>
        <v>2364.6999999999998</v>
      </c>
    </row>
    <row r="53" spans="1:28" s="9" customFormat="1" ht="15.75" thickBot="1">
      <c r="A53" s="17" t="s">
        <v>12</v>
      </c>
      <c r="B53" s="18"/>
      <c r="C53" s="19"/>
      <c r="D53" s="20"/>
      <c r="E53" s="38"/>
      <c r="F53" s="39"/>
      <c r="G53" s="19"/>
      <c r="H53" s="19"/>
      <c r="I53" s="19"/>
      <c r="J53" s="19"/>
      <c r="K53" s="19"/>
      <c r="L53" s="19"/>
      <c r="M53" s="19"/>
      <c r="N53" s="19"/>
      <c r="O53" s="19"/>
      <c r="P53" s="19"/>
      <c r="Q53" s="19"/>
      <c r="R53" s="19"/>
      <c r="S53" s="19"/>
      <c r="T53" s="19"/>
      <c r="U53" s="19"/>
      <c r="V53" s="19"/>
      <c r="W53" s="19"/>
      <c r="X53" s="19"/>
      <c r="Y53" s="19"/>
      <c r="Z53" s="19"/>
      <c r="AA53" s="19"/>
      <c r="AB53" s="19"/>
    </row>
    <row r="54" spans="1:28" s="29" customFormat="1" ht="15.75" thickBot="1">
      <c r="A54" s="30" t="s">
        <v>13</v>
      </c>
      <c r="B54" s="40"/>
      <c r="C54" s="41"/>
      <c r="D54" s="42">
        <v>0</v>
      </c>
      <c r="E54" s="42">
        <v>0</v>
      </c>
      <c r="F54" s="42">
        <v>0</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1</v>
      </c>
    </row>
    <row r="55" spans="1:28" s="29" customFormat="1" ht="15.75" thickBot="1">
      <c r="A55" s="43" t="s">
        <v>14</v>
      </c>
      <c r="B55" s="44"/>
      <c r="C55" s="45"/>
      <c r="D55" s="46">
        <f>650</f>
        <v>650</v>
      </c>
      <c r="E55" s="46">
        <f>650</f>
        <v>650</v>
      </c>
      <c r="F55" s="46">
        <f>650</f>
        <v>650</v>
      </c>
      <c r="G55" s="46">
        <f>650</f>
        <v>650</v>
      </c>
      <c r="H55" s="46">
        <f>650</f>
        <v>650</v>
      </c>
      <c r="I55" s="46">
        <f>650</f>
        <v>650</v>
      </c>
      <c r="J55" s="46">
        <f>650</f>
        <v>650</v>
      </c>
      <c r="K55" s="46">
        <f>650</f>
        <v>650</v>
      </c>
      <c r="L55" s="46">
        <f>650</f>
        <v>650</v>
      </c>
      <c r="M55" s="46">
        <f>650</f>
        <v>650</v>
      </c>
      <c r="N55" s="46">
        <f>650</f>
        <v>650</v>
      </c>
      <c r="O55" s="46">
        <f>650</f>
        <v>650</v>
      </c>
      <c r="P55" s="46">
        <f>650</f>
        <v>650</v>
      </c>
      <c r="Q55" s="46">
        <f>650</f>
        <v>650</v>
      </c>
      <c r="R55" s="46">
        <f>650</f>
        <v>650</v>
      </c>
      <c r="S55" s="46">
        <f>650</f>
        <v>650</v>
      </c>
      <c r="T55" s="46">
        <f>650</f>
        <v>650</v>
      </c>
      <c r="U55" s="46">
        <f>650</f>
        <v>650</v>
      </c>
      <c r="V55" s="46">
        <f>650</f>
        <v>650</v>
      </c>
      <c r="W55" s="46">
        <f>650</f>
        <v>650</v>
      </c>
      <c r="X55" s="46">
        <f>650</f>
        <v>650</v>
      </c>
      <c r="Y55" s="46">
        <f>650</f>
        <v>650</v>
      </c>
      <c r="Z55" s="46">
        <f>650</f>
        <v>650</v>
      </c>
      <c r="AA55" s="46">
        <f>650</f>
        <v>650</v>
      </c>
      <c r="AB55" s="46">
        <f>650</f>
        <v>650</v>
      </c>
    </row>
    <row r="56" spans="1:28" s="29" customFormat="1">
      <c r="A56" s="22" t="s">
        <v>15</v>
      </c>
      <c r="B56" s="47"/>
      <c r="C56" s="48"/>
      <c r="D56" s="49"/>
      <c r="E56" s="50"/>
      <c r="F56" s="49"/>
      <c r="G56" s="49"/>
      <c r="H56" s="49"/>
      <c r="I56" s="49"/>
      <c r="J56" s="49"/>
      <c r="K56" s="49"/>
      <c r="L56" s="49"/>
      <c r="M56" s="49"/>
      <c r="N56" s="49"/>
      <c r="O56" s="49"/>
      <c r="P56" s="49"/>
      <c r="Q56" s="49"/>
      <c r="R56" s="49"/>
      <c r="S56" s="49"/>
      <c r="T56" s="49"/>
      <c r="U56" s="49"/>
      <c r="V56" s="49"/>
      <c r="W56" s="49"/>
      <c r="X56" s="49"/>
      <c r="Y56" s="49"/>
      <c r="Z56" s="49"/>
      <c r="AA56" s="49"/>
      <c r="AB56" s="49"/>
    </row>
    <row r="57" spans="1:28" s="9" customFormat="1">
      <c r="A57" s="51" t="s">
        <v>16</v>
      </c>
      <c r="B57" s="52"/>
      <c r="C57" s="53"/>
      <c r="D57" s="54">
        <v>450</v>
      </c>
      <c r="E57" s="55">
        <v>250</v>
      </c>
      <c r="F57" s="56">
        <v>200</v>
      </c>
      <c r="G57" s="57">
        <v>200</v>
      </c>
      <c r="H57" s="57">
        <v>180</v>
      </c>
      <c r="I57" s="57">
        <v>150</v>
      </c>
      <c r="J57" s="57">
        <v>150</v>
      </c>
      <c r="K57" s="57">
        <v>150</v>
      </c>
      <c r="L57" s="57">
        <v>150</v>
      </c>
      <c r="M57" s="57">
        <v>150</v>
      </c>
      <c r="N57" s="57">
        <v>150</v>
      </c>
      <c r="O57" s="57">
        <v>150</v>
      </c>
      <c r="P57" s="57">
        <v>150</v>
      </c>
      <c r="Q57" s="57">
        <v>150</v>
      </c>
      <c r="R57" s="57">
        <v>150</v>
      </c>
      <c r="S57" s="57">
        <v>150</v>
      </c>
      <c r="T57" s="57">
        <v>150</v>
      </c>
      <c r="U57" s="57">
        <v>150</v>
      </c>
      <c r="V57" s="57">
        <v>150</v>
      </c>
      <c r="W57" s="57">
        <v>150</v>
      </c>
      <c r="X57" s="57">
        <v>150</v>
      </c>
      <c r="Y57" s="57">
        <v>150</v>
      </c>
      <c r="Z57" s="57">
        <v>150</v>
      </c>
      <c r="AA57" s="57">
        <v>150</v>
      </c>
      <c r="AB57" s="57">
        <v>150</v>
      </c>
    </row>
    <row r="58" spans="1:28" s="9" customFormat="1">
      <c r="A58" s="51" t="s">
        <v>17</v>
      </c>
      <c r="B58" s="58"/>
      <c r="C58" s="59"/>
      <c r="D58" s="60">
        <v>500</v>
      </c>
      <c r="E58" s="61">
        <v>1000</v>
      </c>
      <c r="F58" s="62">
        <v>1800</v>
      </c>
      <c r="G58" s="63">
        <v>1800</v>
      </c>
      <c r="H58" s="63">
        <v>1800</v>
      </c>
      <c r="I58" s="63">
        <v>1800</v>
      </c>
      <c r="J58" s="63">
        <v>1800</v>
      </c>
      <c r="K58" s="63">
        <v>1800</v>
      </c>
      <c r="L58" s="63">
        <v>1800</v>
      </c>
      <c r="M58" s="63">
        <v>1800</v>
      </c>
      <c r="N58" s="63">
        <v>1800</v>
      </c>
      <c r="O58" s="63">
        <v>1800</v>
      </c>
      <c r="P58" s="63">
        <v>1800</v>
      </c>
      <c r="Q58" s="63">
        <v>1800</v>
      </c>
      <c r="R58" s="63">
        <v>1800</v>
      </c>
      <c r="S58" s="63">
        <v>1800</v>
      </c>
      <c r="T58" s="63">
        <v>1800</v>
      </c>
      <c r="U58" s="63">
        <v>1800</v>
      </c>
      <c r="V58" s="63">
        <v>1800</v>
      </c>
      <c r="W58" s="63">
        <v>1800</v>
      </c>
      <c r="X58" s="63">
        <v>1800</v>
      </c>
      <c r="Y58" s="63">
        <v>1800</v>
      </c>
      <c r="Z58" s="63">
        <v>1800</v>
      </c>
      <c r="AA58" s="63">
        <v>1800</v>
      </c>
      <c r="AB58" s="63">
        <v>1800</v>
      </c>
    </row>
    <row r="59" spans="1:28" s="9" customFormat="1">
      <c r="A59" s="64" t="s">
        <v>18</v>
      </c>
      <c r="B59" s="65"/>
      <c r="C59" s="53"/>
      <c r="D59" s="60">
        <v>15</v>
      </c>
      <c r="E59" s="61">
        <v>15</v>
      </c>
      <c r="F59" s="62">
        <v>30</v>
      </c>
      <c r="G59" s="57">
        <v>30</v>
      </c>
      <c r="H59" s="57">
        <v>30</v>
      </c>
      <c r="I59" s="57">
        <v>30</v>
      </c>
      <c r="J59" s="57">
        <v>30</v>
      </c>
      <c r="K59" s="57">
        <v>30</v>
      </c>
      <c r="L59" s="57">
        <v>30</v>
      </c>
      <c r="M59" s="57">
        <v>30</v>
      </c>
      <c r="N59" s="57">
        <v>30</v>
      </c>
      <c r="O59" s="57">
        <v>30</v>
      </c>
      <c r="P59" s="57">
        <v>30</v>
      </c>
      <c r="Q59" s="57">
        <v>30</v>
      </c>
      <c r="R59" s="57">
        <v>30</v>
      </c>
      <c r="S59" s="57">
        <v>30</v>
      </c>
      <c r="T59" s="57">
        <v>30</v>
      </c>
      <c r="U59" s="57">
        <v>30</v>
      </c>
      <c r="V59" s="57">
        <v>30</v>
      </c>
      <c r="W59" s="57">
        <v>37.5</v>
      </c>
      <c r="X59" s="57">
        <v>37.5</v>
      </c>
      <c r="Y59" s="57">
        <v>37.5</v>
      </c>
      <c r="Z59" s="57">
        <v>37.5</v>
      </c>
      <c r="AA59" s="57">
        <v>37.5</v>
      </c>
      <c r="AB59" s="57">
        <v>37.5</v>
      </c>
    </row>
    <row r="60" spans="1:28" s="9" customFormat="1">
      <c r="A60" s="60" t="s">
        <v>19</v>
      </c>
      <c r="B60" s="66"/>
      <c r="C60" s="53"/>
      <c r="D60" s="60">
        <v>30</v>
      </c>
      <c r="E60" s="61">
        <v>15</v>
      </c>
      <c r="F60" s="62">
        <v>5</v>
      </c>
      <c r="G60" s="57">
        <v>5</v>
      </c>
      <c r="H60" s="57">
        <v>5</v>
      </c>
      <c r="I60" s="57">
        <v>5</v>
      </c>
      <c r="J60" s="57">
        <v>5</v>
      </c>
      <c r="K60" s="57">
        <v>5</v>
      </c>
      <c r="L60" s="57">
        <v>5</v>
      </c>
      <c r="M60" s="57">
        <v>5</v>
      </c>
      <c r="N60" s="57">
        <v>5</v>
      </c>
      <c r="O60" s="57">
        <v>5</v>
      </c>
      <c r="P60" s="57">
        <v>5</v>
      </c>
      <c r="Q60" s="57">
        <v>5</v>
      </c>
      <c r="R60" s="57">
        <v>5</v>
      </c>
      <c r="S60" s="57">
        <v>5</v>
      </c>
      <c r="T60" s="57">
        <v>5</v>
      </c>
      <c r="U60" s="57">
        <v>5</v>
      </c>
      <c r="V60" s="57">
        <v>5</v>
      </c>
      <c r="W60" s="57">
        <v>5</v>
      </c>
      <c r="X60" s="57">
        <v>5</v>
      </c>
      <c r="Y60" s="57">
        <v>5</v>
      </c>
      <c r="Z60" s="57">
        <v>5</v>
      </c>
      <c r="AA60" s="57">
        <v>5</v>
      </c>
      <c r="AB60" s="57">
        <v>5</v>
      </c>
    </row>
    <row r="61" spans="1:28" s="9" customFormat="1">
      <c r="A61" s="51" t="s">
        <v>20</v>
      </c>
      <c r="B61" s="66"/>
      <c r="C61" s="53"/>
      <c r="D61" s="136">
        <v>225</v>
      </c>
      <c r="E61" s="137">
        <v>75</v>
      </c>
      <c r="F61" s="62">
        <v>10</v>
      </c>
      <c r="G61" s="57">
        <v>10</v>
      </c>
      <c r="H61" s="57">
        <v>10</v>
      </c>
      <c r="I61" s="57">
        <v>10</v>
      </c>
      <c r="J61" s="57">
        <v>10</v>
      </c>
      <c r="K61" s="57">
        <v>10</v>
      </c>
      <c r="L61" s="57">
        <v>10</v>
      </c>
      <c r="M61" s="57">
        <v>10</v>
      </c>
      <c r="N61" s="57">
        <v>10</v>
      </c>
      <c r="O61" s="57">
        <v>10</v>
      </c>
      <c r="P61" s="57">
        <v>10</v>
      </c>
      <c r="Q61" s="57">
        <v>10</v>
      </c>
      <c r="R61" s="57">
        <v>10</v>
      </c>
      <c r="S61" s="57">
        <v>10</v>
      </c>
      <c r="T61" s="57">
        <v>10</v>
      </c>
      <c r="U61" s="57">
        <v>10</v>
      </c>
      <c r="V61" s="57">
        <v>10</v>
      </c>
      <c r="W61" s="57">
        <v>10</v>
      </c>
      <c r="X61" s="57">
        <v>10</v>
      </c>
      <c r="Y61" s="57">
        <v>10</v>
      </c>
      <c r="Z61" s="57">
        <v>10</v>
      </c>
      <c r="AA61" s="57">
        <v>10</v>
      </c>
      <c r="AB61" s="57">
        <v>10</v>
      </c>
    </row>
    <row r="62" spans="1:28" s="9" customFormat="1">
      <c r="A62" s="51" t="s">
        <v>21</v>
      </c>
      <c r="B62" s="66"/>
      <c r="C62" s="53"/>
      <c r="D62" s="60">
        <v>200</v>
      </c>
      <c r="E62" s="61">
        <v>200</v>
      </c>
      <c r="F62" s="62">
        <v>200</v>
      </c>
      <c r="G62" s="57">
        <v>200</v>
      </c>
      <c r="H62" s="57">
        <v>200</v>
      </c>
      <c r="I62" s="57">
        <v>200</v>
      </c>
      <c r="J62" s="57">
        <v>200</v>
      </c>
      <c r="K62" s="57">
        <v>200</v>
      </c>
      <c r="L62" s="57">
        <v>200</v>
      </c>
      <c r="M62" s="57">
        <v>200</v>
      </c>
      <c r="N62" s="57">
        <v>200</v>
      </c>
      <c r="O62" s="57">
        <v>200</v>
      </c>
      <c r="P62" s="57">
        <v>200</v>
      </c>
      <c r="Q62" s="57">
        <v>200</v>
      </c>
      <c r="R62" s="57">
        <v>200</v>
      </c>
      <c r="S62" s="57">
        <v>200</v>
      </c>
      <c r="T62" s="57">
        <v>200</v>
      </c>
      <c r="U62" s="57">
        <v>200</v>
      </c>
      <c r="V62" s="57">
        <v>200</v>
      </c>
      <c r="W62" s="57">
        <v>200</v>
      </c>
      <c r="X62" s="57">
        <v>200</v>
      </c>
      <c r="Y62" s="57">
        <v>200</v>
      </c>
      <c r="Z62" s="57">
        <v>200</v>
      </c>
      <c r="AA62" s="57">
        <v>200</v>
      </c>
      <c r="AB62" s="57">
        <v>200</v>
      </c>
    </row>
    <row r="63" spans="1:28" s="9" customFormat="1">
      <c r="A63" s="51" t="s">
        <v>22</v>
      </c>
      <c r="B63" s="66"/>
      <c r="C63" s="53"/>
      <c r="D63" s="60">
        <v>15</v>
      </c>
      <c r="E63" s="61">
        <v>15</v>
      </c>
      <c r="F63" s="62">
        <v>10</v>
      </c>
      <c r="G63" s="57">
        <v>10</v>
      </c>
      <c r="H63" s="57">
        <v>10</v>
      </c>
      <c r="I63" s="57">
        <v>10</v>
      </c>
      <c r="J63" s="57">
        <v>10</v>
      </c>
      <c r="K63" s="57">
        <v>10</v>
      </c>
      <c r="L63" s="57">
        <v>10</v>
      </c>
      <c r="M63" s="57">
        <v>10</v>
      </c>
      <c r="N63" s="57">
        <v>10</v>
      </c>
      <c r="O63" s="57">
        <v>10</v>
      </c>
      <c r="P63" s="57">
        <v>10</v>
      </c>
      <c r="Q63" s="57">
        <v>10</v>
      </c>
      <c r="R63" s="57">
        <v>10</v>
      </c>
      <c r="S63" s="57">
        <v>10</v>
      </c>
      <c r="T63" s="57">
        <v>10</v>
      </c>
      <c r="U63" s="57">
        <v>10</v>
      </c>
      <c r="V63" s="57">
        <v>10</v>
      </c>
      <c r="W63" s="57">
        <v>10</v>
      </c>
      <c r="X63" s="57">
        <v>10</v>
      </c>
      <c r="Y63" s="57">
        <v>10</v>
      </c>
      <c r="Z63" s="57">
        <v>10</v>
      </c>
      <c r="AA63" s="57">
        <v>10</v>
      </c>
      <c r="AB63" s="57">
        <v>10</v>
      </c>
    </row>
    <row r="64" spans="1:28" s="9" customFormat="1">
      <c r="A64" s="51" t="s">
        <v>23</v>
      </c>
      <c r="B64" s="66"/>
      <c r="C64" s="53"/>
      <c r="D64" s="60">
        <v>100</v>
      </c>
      <c r="E64" s="61">
        <v>30</v>
      </c>
      <c r="F64" s="62">
        <v>25</v>
      </c>
      <c r="G64" s="57">
        <v>0</v>
      </c>
      <c r="H64" s="57">
        <v>0</v>
      </c>
      <c r="I64" s="57">
        <v>0</v>
      </c>
      <c r="J64" s="57">
        <v>0</v>
      </c>
      <c r="K64" s="57">
        <v>0</v>
      </c>
      <c r="L64" s="57">
        <v>0</v>
      </c>
      <c r="M64" s="57">
        <v>0</v>
      </c>
      <c r="N64" s="57">
        <v>0</v>
      </c>
      <c r="O64" s="57">
        <v>0</v>
      </c>
      <c r="P64" s="57">
        <v>0</v>
      </c>
      <c r="Q64" s="57">
        <v>0</v>
      </c>
      <c r="R64" s="57">
        <v>0</v>
      </c>
      <c r="S64" s="57">
        <v>0</v>
      </c>
      <c r="T64" s="57">
        <v>0</v>
      </c>
      <c r="U64" s="57">
        <v>0</v>
      </c>
      <c r="V64" s="57">
        <v>0</v>
      </c>
      <c r="W64" s="57">
        <v>0</v>
      </c>
      <c r="X64" s="57">
        <v>0</v>
      </c>
      <c r="Y64" s="57">
        <v>0</v>
      </c>
      <c r="Z64" s="57">
        <v>0</v>
      </c>
      <c r="AA64" s="57">
        <v>0</v>
      </c>
      <c r="AB64" s="57">
        <v>0</v>
      </c>
    </row>
    <row r="65" spans="1:55" s="9" customFormat="1">
      <c r="A65" s="51" t="s">
        <v>24</v>
      </c>
      <c r="B65" s="66"/>
      <c r="C65" s="53"/>
      <c r="D65" s="60">
        <v>188.47</v>
      </c>
      <c r="E65" s="61">
        <v>100.48</v>
      </c>
      <c r="F65" s="62">
        <v>53.34</v>
      </c>
      <c r="G65" s="57">
        <v>0</v>
      </c>
      <c r="H65" s="57">
        <v>0</v>
      </c>
      <c r="I65" s="57">
        <v>0</v>
      </c>
      <c r="J65" s="57">
        <v>0</v>
      </c>
      <c r="K65" s="57">
        <v>0</v>
      </c>
      <c r="L65" s="57">
        <v>0</v>
      </c>
      <c r="M65" s="57">
        <v>0</v>
      </c>
      <c r="N65" s="57">
        <v>0</v>
      </c>
      <c r="O65" s="57">
        <v>0</v>
      </c>
      <c r="P65" s="57">
        <v>0</v>
      </c>
      <c r="Q65" s="57">
        <v>0</v>
      </c>
      <c r="R65" s="57">
        <v>0</v>
      </c>
      <c r="S65" s="57">
        <v>0</v>
      </c>
      <c r="T65" s="57">
        <v>0</v>
      </c>
      <c r="U65" s="57">
        <v>0</v>
      </c>
      <c r="V65" s="57">
        <v>0</v>
      </c>
      <c r="W65" s="57">
        <v>0</v>
      </c>
      <c r="X65" s="57">
        <v>0</v>
      </c>
      <c r="Y65" s="57">
        <v>0</v>
      </c>
      <c r="Z65" s="57">
        <v>0</v>
      </c>
      <c r="AA65" s="57">
        <v>0</v>
      </c>
      <c r="AB65" s="57">
        <v>0</v>
      </c>
    </row>
    <row r="66" spans="1:55" s="9" customFormat="1">
      <c r="A66" s="51" t="s">
        <v>25</v>
      </c>
      <c r="B66" s="66"/>
      <c r="C66" s="53"/>
      <c r="D66" s="60">
        <v>35.979999999999997</v>
      </c>
      <c r="E66" s="60">
        <v>35.979999999999997</v>
      </c>
      <c r="F66" s="60">
        <v>35.979999999999997</v>
      </c>
      <c r="G66" s="60">
        <v>35.979999999999997</v>
      </c>
      <c r="H66" s="60">
        <v>35.979999999999997</v>
      </c>
      <c r="I66" s="60">
        <v>35.979999999999997</v>
      </c>
      <c r="J66" s="60">
        <v>35.979999999999997</v>
      </c>
      <c r="K66" s="60">
        <v>35.979999999999997</v>
      </c>
      <c r="L66" s="60">
        <v>35.979999999999997</v>
      </c>
      <c r="M66" s="60">
        <v>35.979999999999997</v>
      </c>
      <c r="N66" s="60">
        <v>35.979999999999997</v>
      </c>
      <c r="O66" s="60">
        <v>35.979999999999997</v>
      </c>
      <c r="P66" s="60">
        <v>35.979999999999997</v>
      </c>
      <c r="Q66" s="60">
        <v>35.979999999999997</v>
      </c>
      <c r="R66" s="60">
        <v>35.979999999999997</v>
      </c>
      <c r="S66" s="60">
        <v>35.979999999999997</v>
      </c>
      <c r="T66" s="60">
        <v>35.979999999999997</v>
      </c>
      <c r="U66" s="60">
        <v>35.979999999999997</v>
      </c>
      <c r="V66" s="60">
        <v>35.979999999999997</v>
      </c>
      <c r="W66" s="60">
        <v>35.979999999999997</v>
      </c>
      <c r="X66" s="60">
        <v>35.979999999999997</v>
      </c>
      <c r="Y66" s="60">
        <v>35.979999999999997</v>
      </c>
      <c r="Z66" s="60">
        <v>35.979999999999997</v>
      </c>
      <c r="AA66" s="60">
        <v>35.979999999999997</v>
      </c>
      <c r="AB66" s="60">
        <v>35.979999999999997</v>
      </c>
    </row>
    <row r="67" spans="1:55" s="9" customFormat="1">
      <c r="A67" s="51" t="s">
        <v>26</v>
      </c>
      <c r="B67" s="58"/>
      <c r="C67" s="53"/>
      <c r="D67" s="60">
        <v>2</v>
      </c>
      <c r="E67" s="61">
        <v>2</v>
      </c>
      <c r="F67" s="62">
        <v>2</v>
      </c>
      <c r="G67" s="57">
        <v>2</v>
      </c>
      <c r="H67" s="57">
        <v>2</v>
      </c>
      <c r="I67" s="57">
        <v>2</v>
      </c>
      <c r="J67" s="57">
        <v>2</v>
      </c>
      <c r="K67" s="57">
        <v>2</v>
      </c>
      <c r="L67" s="57">
        <v>2</v>
      </c>
      <c r="M67" s="57">
        <v>2</v>
      </c>
      <c r="N67" s="57">
        <v>2</v>
      </c>
      <c r="O67" s="57">
        <v>2</v>
      </c>
      <c r="P67" s="57">
        <v>2</v>
      </c>
      <c r="Q67" s="57">
        <v>2</v>
      </c>
      <c r="R67" s="57">
        <v>2</v>
      </c>
      <c r="S67" s="57">
        <v>2</v>
      </c>
      <c r="T67" s="57">
        <v>2</v>
      </c>
      <c r="U67" s="57">
        <v>2</v>
      </c>
      <c r="V67" s="57">
        <v>2</v>
      </c>
      <c r="W67" s="57">
        <v>2</v>
      </c>
      <c r="X67" s="57">
        <v>2</v>
      </c>
      <c r="Y67" s="57">
        <v>2</v>
      </c>
      <c r="Z67" s="57">
        <v>2</v>
      </c>
      <c r="AA67" s="57">
        <v>2</v>
      </c>
      <c r="AB67" s="57">
        <v>2</v>
      </c>
    </row>
    <row r="68" spans="1:55" s="9" customFormat="1">
      <c r="A68" s="60" t="s">
        <v>27</v>
      </c>
      <c r="B68" s="66"/>
      <c r="C68" s="53"/>
      <c r="D68" s="67">
        <v>20</v>
      </c>
      <c r="E68" s="67">
        <v>20</v>
      </c>
      <c r="F68" s="67">
        <v>20</v>
      </c>
      <c r="G68" s="67">
        <v>20</v>
      </c>
      <c r="H68" s="67">
        <v>20</v>
      </c>
      <c r="I68" s="67">
        <v>20</v>
      </c>
      <c r="J68" s="67">
        <v>20</v>
      </c>
      <c r="K68" s="67">
        <v>20</v>
      </c>
      <c r="L68" s="67">
        <v>20</v>
      </c>
      <c r="M68" s="67">
        <v>20</v>
      </c>
      <c r="N68" s="67">
        <v>20</v>
      </c>
      <c r="O68" s="67">
        <v>20</v>
      </c>
      <c r="P68" s="67">
        <v>20</v>
      </c>
      <c r="Q68" s="67">
        <v>20</v>
      </c>
      <c r="R68" s="67">
        <v>20</v>
      </c>
      <c r="S68" s="67">
        <v>20</v>
      </c>
      <c r="T68" s="67">
        <v>20</v>
      </c>
      <c r="U68" s="67">
        <v>20</v>
      </c>
      <c r="V68" s="67">
        <v>20</v>
      </c>
      <c r="W68" s="67">
        <v>20</v>
      </c>
      <c r="X68" s="67">
        <v>20</v>
      </c>
      <c r="Y68" s="67">
        <v>20</v>
      </c>
      <c r="Z68" s="67">
        <v>20</v>
      </c>
      <c r="AA68" s="67">
        <v>20</v>
      </c>
      <c r="AB68" s="67">
        <v>20</v>
      </c>
    </row>
    <row r="69" spans="1:55" s="72" customFormat="1" ht="15.75" thickBot="1">
      <c r="A69" s="68" t="s">
        <v>28</v>
      </c>
      <c r="B69" s="69"/>
      <c r="C69" s="70"/>
      <c r="D69" s="71">
        <f>SUM(D57:D68)</f>
        <v>1781.45</v>
      </c>
      <c r="E69" s="71">
        <f t="shared" ref="E69:AB69" si="30">SUM(E57:E68)</f>
        <v>1758.46</v>
      </c>
      <c r="F69" s="71">
        <f t="shared" si="30"/>
        <v>2391.3200000000002</v>
      </c>
      <c r="G69" s="71">
        <f t="shared" si="30"/>
        <v>2312.98</v>
      </c>
      <c r="H69" s="71">
        <f t="shared" si="30"/>
        <v>2292.98</v>
      </c>
      <c r="I69" s="71">
        <f t="shared" si="30"/>
        <v>2262.98</v>
      </c>
      <c r="J69" s="71">
        <f t="shared" si="30"/>
        <v>2262.98</v>
      </c>
      <c r="K69" s="71">
        <f t="shared" si="30"/>
        <v>2262.98</v>
      </c>
      <c r="L69" s="71">
        <f t="shared" si="30"/>
        <v>2262.98</v>
      </c>
      <c r="M69" s="71">
        <f t="shared" si="30"/>
        <v>2262.98</v>
      </c>
      <c r="N69" s="71">
        <f t="shared" si="30"/>
        <v>2262.98</v>
      </c>
      <c r="O69" s="71">
        <f t="shared" si="30"/>
        <v>2262.98</v>
      </c>
      <c r="P69" s="71">
        <f t="shared" si="30"/>
        <v>2262.98</v>
      </c>
      <c r="Q69" s="71">
        <f t="shared" si="30"/>
        <v>2262.98</v>
      </c>
      <c r="R69" s="71">
        <f t="shared" si="30"/>
        <v>2262.98</v>
      </c>
      <c r="S69" s="71">
        <f t="shared" si="30"/>
        <v>2262.98</v>
      </c>
      <c r="T69" s="71">
        <f t="shared" si="30"/>
        <v>2262.98</v>
      </c>
      <c r="U69" s="71">
        <f t="shared" si="30"/>
        <v>2262.98</v>
      </c>
      <c r="V69" s="71">
        <f t="shared" si="30"/>
        <v>2262.98</v>
      </c>
      <c r="W69" s="71">
        <f t="shared" si="30"/>
        <v>2270.48</v>
      </c>
      <c r="X69" s="71">
        <f t="shared" si="30"/>
        <v>2270.48</v>
      </c>
      <c r="Y69" s="71">
        <f t="shared" si="30"/>
        <v>2270.48</v>
      </c>
      <c r="Z69" s="71">
        <f t="shared" si="30"/>
        <v>2270.48</v>
      </c>
      <c r="AA69" s="71">
        <f t="shared" si="30"/>
        <v>2270.48</v>
      </c>
      <c r="AB69" s="71">
        <f t="shared" si="30"/>
        <v>2270.48</v>
      </c>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row>
    <row r="70" spans="1:55" s="29" customFormat="1">
      <c r="A70" s="73" t="s">
        <v>29</v>
      </c>
      <c r="B70" s="74"/>
      <c r="C70" s="75">
        <v>50</v>
      </c>
      <c r="D70" s="76">
        <f t="shared" ref="D70:V70" si="31">$C70*D50</f>
        <v>0</v>
      </c>
      <c r="E70" s="76">
        <f t="shared" si="31"/>
        <v>0</v>
      </c>
      <c r="F70" s="76">
        <f t="shared" si="31"/>
        <v>78</v>
      </c>
      <c r="G70" s="76">
        <f t="shared" si="31"/>
        <v>208</v>
      </c>
      <c r="H70" s="76">
        <f t="shared" si="31"/>
        <v>273</v>
      </c>
      <c r="I70" s="76">
        <f t="shared" si="31"/>
        <v>318.5</v>
      </c>
      <c r="J70" s="76">
        <f t="shared" si="31"/>
        <v>351</v>
      </c>
      <c r="K70" s="76">
        <f t="shared" si="31"/>
        <v>364.00000000000006</v>
      </c>
      <c r="L70" s="76">
        <f t="shared" si="31"/>
        <v>390</v>
      </c>
      <c r="M70" s="76">
        <f t="shared" si="31"/>
        <v>390</v>
      </c>
      <c r="N70" s="76">
        <f t="shared" si="31"/>
        <v>390</v>
      </c>
      <c r="O70" s="76">
        <f t="shared" si="31"/>
        <v>390</v>
      </c>
      <c r="P70" s="76">
        <f t="shared" si="31"/>
        <v>383.5</v>
      </c>
      <c r="Q70" s="76">
        <f t="shared" si="31"/>
        <v>370.49999999999994</v>
      </c>
      <c r="R70" s="76">
        <f t="shared" si="31"/>
        <v>357.5</v>
      </c>
      <c r="S70" s="76">
        <f t="shared" si="31"/>
        <v>344.5</v>
      </c>
      <c r="T70" s="76">
        <f t="shared" si="31"/>
        <v>338</v>
      </c>
      <c r="U70" s="76">
        <f t="shared" si="31"/>
        <v>318.5</v>
      </c>
      <c r="V70" s="76">
        <f t="shared" si="31"/>
        <v>305.5</v>
      </c>
      <c r="W70" s="76">
        <f>($C70+5)*W50</f>
        <v>321.75000000000006</v>
      </c>
      <c r="X70" s="76">
        <f>($C70+2)*X50</f>
        <v>290.68</v>
      </c>
      <c r="Y70" s="76">
        <f>($C70+2)*Y50</f>
        <v>277.16000000000003</v>
      </c>
      <c r="Z70" s="76">
        <f>($C70+2)*Z50</f>
        <v>263.64</v>
      </c>
      <c r="AA70" s="76">
        <f>($C70+2)*AA50</f>
        <v>250.11999999999998</v>
      </c>
      <c r="AB70" s="76">
        <f>($C70+2)*AB50</f>
        <v>229.84</v>
      </c>
    </row>
    <row r="71" spans="1:55" s="78" customFormat="1" ht="15.75" thickBot="1">
      <c r="A71" s="34" t="s">
        <v>30</v>
      </c>
      <c r="B71" s="35"/>
      <c r="C71" s="36"/>
      <c r="D71" s="77">
        <f>D54+D55+D69+D70</f>
        <v>2431.4499999999998</v>
      </c>
      <c r="E71" s="77">
        <f t="shared" ref="E71:AB71" si="32">E54+E55+E69+E70</f>
        <v>2408.46</v>
      </c>
      <c r="F71" s="77">
        <f t="shared" si="32"/>
        <v>3119.32</v>
      </c>
      <c r="G71" s="77">
        <f t="shared" si="32"/>
        <v>3170.98</v>
      </c>
      <c r="H71" s="77">
        <f t="shared" si="32"/>
        <v>3215.98</v>
      </c>
      <c r="I71" s="77">
        <f t="shared" si="32"/>
        <v>3231.48</v>
      </c>
      <c r="J71" s="77">
        <f t="shared" si="32"/>
        <v>3263.98</v>
      </c>
      <c r="K71" s="77">
        <f t="shared" si="32"/>
        <v>3276.98</v>
      </c>
      <c r="L71" s="77">
        <f t="shared" si="32"/>
        <v>3302.98</v>
      </c>
      <c r="M71" s="77">
        <f t="shared" si="32"/>
        <v>3302.98</v>
      </c>
      <c r="N71" s="77">
        <f t="shared" si="32"/>
        <v>3302.98</v>
      </c>
      <c r="O71" s="77">
        <f t="shared" si="32"/>
        <v>3302.98</v>
      </c>
      <c r="P71" s="77">
        <f t="shared" si="32"/>
        <v>3296.48</v>
      </c>
      <c r="Q71" s="77">
        <f t="shared" si="32"/>
        <v>3283.48</v>
      </c>
      <c r="R71" s="77">
        <f t="shared" si="32"/>
        <v>3270.48</v>
      </c>
      <c r="S71" s="77">
        <f t="shared" si="32"/>
        <v>3257.48</v>
      </c>
      <c r="T71" s="77">
        <f t="shared" si="32"/>
        <v>3250.98</v>
      </c>
      <c r="U71" s="77">
        <f t="shared" si="32"/>
        <v>3231.48</v>
      </c>
      <c r="V71" s="77">
        <f t="shared" si="32"/>
        <v>3218.48</v>
      </c>
      <c r="W71" s="77">
        <f t="shared" si="32"/>
        <v>3242.23</v>
      </c>
      <c r="X71" s="77">
        <f t="shared" si="32"/>
        <v>3211.16</v>
      </c>
      <c r="Y71" s="77">
        <f t="shared" si="32"/>
        <v>3197.64</v>
      </c>
      <c r="Z71" s="77">
        <f t="shared" si="32"/>
        <v>3184.12</v>
      </c>
      <c r="AA71" s="77">
        <f t="shared" si="32"/>
        <v>3170.6</v>
      </c>
      <c r="AB71" s="77">
        <f t="shared" si="32"/>
        <v>3151.32</v>
      </c>
    </row>
    <row r="72" spans="1:55" s="78" customFormat="1" ht="15.75" thickBot="1">
      <c r="A72" s="79" t="s">
        <v>31</v>
      </c>
      <c r="B72" s="80"/>
      <c r="C72" s="81"/>
      <c r="D72" s="82">
        <f t="shared" ref="D72:AB72" si="33">D52-D71</f>
        <v>-2431.4499999999998</v>
      </c>
      <c r="E72" s="83">
        <f t="shared" si="33"/>
        <v>-2408.46</v>
      </c>
      <c r="F72" s="82">
        <f t="shared" si="33"/>
        <v>-2284.7200000000003</v>
      </c>
      <c r="G72" s="84">
        <f t="shared" si="33"/>
        <v>-945.38000000000011</v>
      </c>
      <c r="H72" s="84">
        <f t="shared" si="33"/>
        <v>-294.88000000000011</v>
      </c>
      <c r="I72" s="84">
        <f t="shared" si="33"/>
        <v>176.47000000000025</v>
      </c>
      <c r="J72" s="84">
        <f t="shared" si="33"/>
        <v>491.72000000000025</v>
      </c>
      <c r="K72" s="84">
        <f t="shared" si="33"/>
        <v>617.82000000000062</v>
      </c>
      <c r="L72" s="84">
        <f t="shared" si="33"/>
        <v>870.02</v>
      </c>
      <c r="M72" s="84">
        <f t="shared" si="33"/>
        <v>870.02</v>
      </c>
      <c r="N72" s="84">
        <f t="shared" si="33"/>
        <v>870.02</v>
      </c>
      <c r="O72" s="84">
        <f t="shared" si="33"/>
        <v>870.02</v>
      </c>
      <c r="P72" s="84">
        <f t="shared" si="33"/>
        <v>806.9699999999998</v>
      </c>
      <c r="Q72" s="84">
        <f t="shared" si="33"/>
        <v>680.86999999999944</v>
      </c>
      <c r="R72" s="84">
        <f t="shared" si="33"/>
        <v>554.77</v>
      </c>
      <c r="S72" s="84">
        <f t="shared" si="33"/>
        <v>428.67000000000007</v>
      </c>
      <c r="T72" s="84">
        <f t="shared" si="33"/>
        <v>365.61999999999989</v>
      </c>
      <c r="U72" s="84">
        <f t="shared" si="33"/>
        <v>176.47000000000025</v>
      </c>
      <c r="V72" s="84">
        <f t="shared" si="33"/>
        <v>50.369999999999891</v>
      </c>
      <c r="W72" s="84">
        <f t="shared" si="33"/>
        <v>-112.47999999999956</v>
      </c>
      <c r="X72" s="84">
        <f t="shared" si="33"/>
        <v>-220.50999999999976</v>
      </c>
      <c r="Y72" s="84">
        <f t="shared" si="33"/>
        <v>-346.08999999999969</v>
      </c>
      <c r="Z72" s="84">
        <f t="shared" si="33"/>
        <v>-471.66999999999962</v>
      </c>
      <c r="AA72" s="84">
        <f t="shared" si="33"/>
        <v>-597.25</v>
      </c>
      <c r="AB72" s="84">
        <f t="shared" si="33"/>
        <v>-786.62000000000035</v>
      </c>
    </row>
    <row r="73" spans="1:55" s="7" customFormat="1" ht="15.75" thickBot="1">
      <c r="A73" s="85" t="s">
        <v>32</v>
      </c>
      <c r="B73" s="86"/>
      <c r="C73" s="87">
        <f>D3</f>
        <v>0.11</v>
      </c>
      <c r="E73" s="88">
        <f>ROUND(NPV(C73,D72:AB72),0)</f>
        <v>-4408</v>
      </c>
      <c r="F73" s="89"/>
      <c r="G73" s="89"/>
      <c r="H73" s="90"/>
      <c r="I73" s="90"/>
      <c r="J73" s="89"/>
      <c r="K73" s="89"/>
      <c r="L73" s="89"/>
      <c r="M73" s="89"/>
      <c r="N73" s="90"/>
      <c r="O73" s="90"/>
      <c r="P73" s="90"/>
      <c r="Q73" s="90"/>
      <c r="R73" s="90"/>
      <c r="S73" s="90"/>
      <c r="T73" s="90"/>
      <c r="U73" s="90"/>
      <c r="V73" s="90"/>
      <c r="W73" s="90"/>
      <c r="X73" s="90"/>
      <c r="Y73" s="90"/>
      <c r="Z73" s="90"/>
      <c r="AA73" s="91"/>
      <c r="AB73" s="92"/>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row>
    <row r="74" spans="1:55" s="153" customFormat="1" ht="15.75" hidden="1" thickBot="1">
      <c r="A74" s="138" t="s">
        <v>33</v>
      </c>
      <c r="B74" s="139"/>
      <c r="C74" s="140"/>
      <c r="D74" s="141">
        <v>42231</v>
      </c>
      <c r="E74" s="142"/>
      <c r="F74" s="148"/>
      <c r="G74" s="149"/>
      <c r="H74" s="149"/>
      <c r="I74" s="149"/>
      <c r="J74" s="148"/>
      <c r="K74" s="149"/>
      <c r="L74" s="148"/>
      <c r="M74" s="149"/>
      <c r="N74" s="148" t="s">
        <v>34</v>
      </c>
      <c r="O74" s="149"/>
      <c r="P74" s="149"/>
      <c r="Q74" s="149"/>
      <c r="R74" s="149"/>
      <c r="S74" s="149"/>
      <c r="T74" s="149"/>
      <c r="U74" s="149"/>
      <c r="V74" s="149"/>
      <c r="W74" s="149"/>
      <c r="X74" s="149"/>
      <c r="Y74" s="149"/>
      <c r="Z74" s="149"/>
      <c r="AA74" s="150"/>
      <c r="AB74" s="151"/>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row>
    <row r="75" spans="1:55" s="153" customFormat="1" ht="15.75" hidden="1" thickBot="1">
      <c r="A75" s="138" t="s">
        <v>35</v>
      </c>
      <c r="B75" s="139">
        <v>25</v>
      </c>
      <c r="C75" s="143">
        <v>0.05</v>
      </c>
      <c r="D75" s="164">
        <f>(1+C75)^-(B75+2)</f>
        <v>0.2678483190002377</v>
      </c>
      <c r="E75" s="145"/>
      <c r="F75" s="154"/>
      <c r="G75" s="155"/>
      <c r="H75" s="155"/>
      <c r="I75" s="155"/>
      <c r="J75" s="156"/>
      <c r="K75" s="157"/>
      <c r="L75" s="154"/>
      <c r="M75" s="155"/>
      <c r="N75" s="155"/>
      <c r="O75" s="155"/>
      <c r="P75" s="155"/>
      <c r="Q75" s="155"/>
      <c r="R75" s="155"/>
      <c r="S75" s="155"/>
      <c r="T75" s="155"/>
      <c r="U75" s="155"/>
      <c r="V75" s="155"/>
      <c r="W75" s="155"/>
      <c r="X75" s="155"/>
      <c r="Y75" s="155"/>
      <c r="Z75" s="155"/>
      <c r="AA75" s="150"/>
      <c r="AB75" s="151"/>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row>
    <row r="76" spans="1:55" s="153" customFormat="1" ht="15.75" hidden="1" thickBot="1">
      <c r="A76" s="138" t="s">
        <v>36</v>
      </c>
      <c r="B76" s="139"/>
      <c r="C76" s="140"/>
      <c r="D76" s="146"/>
      <c r="E76" s="147">
        <f>ROUND(D75*D74,0)</f>
        <v>11312</v>
      </c>
      <c r="F76" s="155"/>
      <c r="G76" s="156"/>
      <c r="H76" s="155"/>
      <c r="I76" s="155"/>
      <c r="J76" s="155"/>
      <c r="K76" s="155"/>
      <c r="L76" s="155"/>
      <c r="M76" s="156"/>
      <c r="N76" s="155"/>
      <c r="O76" s="155"/>
      <c r="P76" s="155"/>
      <c r="Q76" s="155"/>
      <c r="R76" s="155"/>
      <c r="S76" s="155"/>
      <c r="T76" s="155"/>
      <c r="U76" s="155"/>
      <c r="V76" s="155"/>
      <c r="W76" s="155"/>
      <c r="X76" s="155"/>
      <c r="Y76" s="155"/>
      <c r="Z76" s="155"/>
      <c r="AA76" s="150"/>
      <c r="AB76" s="151"/>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row>
    <row r="77" spans="1:55" s="153" customFormat="1" ht="15.75" hidden="1" thickBot="1">
      <c r="A77" s="158" t="s">
        <v>37</v>
      </c>
      <c r="B77" s="159"/>
      <c r="C77" s="160"/>
      <c r="D77" s="159"/>
      <c r="E77" s="161">
        <f>E73+E76</f>
        <v>6904</v>
      </c>
      <c r="F77" s="150"/>
      <c r="G77" s="162"/>
      <c r="H77" s="150"/>
      <c r="I77" s="150"/>
      <c r="J77" s="163"/>
      <c r="K77" s="150"/>
      <c r="L77" s="150"/>
      <c r="M77" s="162"/>
      <c r="N77" s="150"/>
      <c r="O77" s="150"/>
      <c r="P77" s="150"/>
      <c r="Q77" s="150"/>
      <c r="R77" s="150"/>
      <c r="S77" s="150"/>
      <c r="T77" s="150"/>
      <c r="U77" s="150"/>
      <c r="V77" s="150"/>
      <c r="W77" s="150"/>
      <c r="X77" s="150"/>
      <c r="Y77" s="150"/>
      <c r="Z77" s="150"/>
      <c r="AA77" s="150"/>
      <c r="AB77" s="151"/>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row>
    <row r="78" spans="1:55" s="7" customFormat="1" ht="18" thickBot="1">
      <c r="A78" s="113" t="s">
        <v>51</v>
      </c>
      <c r="B78" s="20"/>
      <c r="C78" s="114"/>
      <c r="D78" s="115" t="s">
        <v>38</v>
      </c>
      <c r="E78" s="116">
        <f>E73</f>
        <v>-4408</v>
      </c>
      <c r="F78" s="96"/>
      <c r="G78" s="117"/>
      <c r="H78" s="117"/>
      <c r="I78" s="117"/>
      <c r="J78" s="117"/>
      <c r="K78" s="117"/>
      <c r="L78" s="117"/>
      <c r="M78" s="117"/>
      <c r="N78" s="117"/>
      <c r="O78" s="117"/>
      <c r="P78" s="117"/>
      <c r="Q78" s="117"/>
      <c r="R78" s="117"/>
      <c r="S78" s="117"/>
      <c r="T78" s="117"/>
      <c r="U78" s="117"/>
      <c r="V78" s="117"/>
      <c r="W78" s="117"/>
      <c r="X78" s="117"/>
      <c r="Y78" s="117"/>
      <c r="Z78" s="117"/>
      <c r="AA78" s="117"/>
      <c r="AB78" s="96"/>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row>
    <row r="79" spans="1:55" s="7" customFormat="1" ht="18" thickBot="1">
      <c r="A79" s="9"/>
      <c r="B79" s="9"/>
      <c r="C79" s="118"/>
      <c r="D79" s="119" t="s">
        <v>39</v>
      </c>
      <c r="E79" s="120">
        <f>E78/D4</f>
        <v>-1377.5</v>
      </c>
      <c r="F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row>
    <row r="80" spans="1:55" s="7" customFormat="1" ht="18" thickBot="1">
      <c r="A80" s="121" t="s">
        <v>52</v>
      </c>
      <c r="B80" s="122"/>
      <c r="C80" s="123"/>
      <c r="D80" s="115" t="s">
        <v>40</v>
      </c>
      <c r="E80" s="124">
        <f>E78/25</f>
        <v>-176.32</v>
      </c>
      <c r="F80" s="125"/>
      <c r="G80" s="126"/>
      <c r="H80" s="126"/>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row>
    <row r="81" spans="1:55" s="7" customFormat="1" ht="18" thickBot="1">
      <c r="B81" s="9"/>
      <c r="C81" s="118"/>
      <c r="D81" s="119" t="s">
        <v>41</v>
      </c>
      <c r="E81" s="120">
        <f>E79/25</f>
        <v>-55.1</v>
      </c>
      <c r="G81" s="127"/>
      <c r="H81" s="127"/>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row>
    <row r="83" spans="1:55" ht="15.75" thickBot="1"/>
    <row r="84" spans="1:55" s="9" customFormat="1" ht="15.75" thickBot="1">
      <c r="A84" s="10" t="s">
        <v>6</v>
      </c>
      <c r="B84" s="11"/>
      <c r="C84" s="12"/>
      <c r="D84" s="12">
        <v>0</v>
      </c>
      <c r="E84" s="12">
        <v>1</v>
      </c>
      <c r="F84" s="12">
        <v>2</v>
      </c>
      <c r="G84" s="12">
        <v>3</v>
      </c>
      <c r="H84" s="12">
        <v>4</v>
      </c>
      <c r="I84" s="12">
        <v>5</v>
      </c>
      <c r="J84" s="12">
        <v>6</v>
      </c>
      <c r="K84" s="12">
        <v>7</v>
      </c>
      <c r="L84" s="12">
        <v>8</v>
      </c>
      <c r="M84" s="12">
        <v>9</v>
      </c>
      <c r="N84" s="12">
        <v>10</v>
      </c>
      <c r="O84" s="12">
        <v>11</v>
      </c>
      <c r="P84" s="12">
        <v>12</v>
      </c>
      <c r="Q84" s="12">
        <v>13</v>
      </c>
      <c r="R84" s="12">
        <v>14</v>
      </c>
      <c r="S84" s="12">
        <v>15</v>
      </c>
      <c r="T84" s="12">
        <v>16</v>
      </c>
      <c r="U84" s="12">
        <v>17</v>
      </c>
      <c r="V84" s="12">
        <v>18</v>
      </c>
      <c r="W84" s="12">
        <v>19</v>
      </c>
      <c r="X84" s="12">
        <v>20</v>
      </c>
      <c r="Y84" s="12">
        <v>21</v>
      </c>
      <c r="Z84" s="12">
        <v>22</v>
      </c>
      <c r="AA84" s="12">
        <v>23</v>
      </c>
      <c r="AB84" s="12">
        <v>24</v>
      </c>
    </row>
    <row r="85" spans="1:55">
      <c r="A85" t="s">
        <v>9</v>
      </c>
      <c r="B85" t="s">
        <v>55</v>
      </c>
      <c r="C85" s="192" t="s">
        <v>69</v>
      </c>
      <c r="D85">
        <v>0</v>
      </c>
      <c r="E85">
        <v>0</v>
      </c>
      <c r="F85">
        <v>3</v>
      </c>
      <c r="G85">
        <v>8</v>
      </c>
      <c r="H85">
        <v>10.5</v>
      </c>
      <c r="I85">
        <v>12.25</v>
      </c>
      <c r="J85">
        <v>13.5</v>
      </c>
      <c r="K85">
        <v>14.000000000000002</v>
      </c>
      <c r="L85">
        <v>15</v>
      </c>
      <c r="M85">
        <v>15</v>
      </c>
      <c r="N85">
        <v>15</v>
      </c>
      <c r="O85">
        <v>15</v>
      </c>
      <c r="P85">
        <v>14.75</v>
      </c>
      <c r="Q85">
        <v>14.249999999999998</v>
      </c>
      <c r="R85">
        <v>13.750000000000002</v>
      </c>
      <c r="S85">
        <v>13.25</v>
      </c>
      <c r="T85">
        <v>13</v>
      </c>
      <c r="U85">
        <v>12.25</v>
      </c>
      <c r="V85">
        <v>11.75</v>
      </c>
      <c r="W85">
        <v>11.25</v>
      </c>
      <c r="X85">
        <v>10.75</v>
      </c>
      <c r="Y85">
        <v>10.25</v>
      </c>
      <c r="Z85">
        <v>9.75</v>
      </c>
      <c r="AA85">
        <v>9.25</v>
      </c>
      <c r="AB85">
        <v>8.5</v>
      </c>
    </row>
    <row r="86" spans="1:55">
      <c r="A86" t="s">
        <v>9</v>
      </c>
      <c r="B86" t="s">
        <v>55</v>
      </c>
      <c r="C86" t="s">
        <v>68</v>
      </c>
      <c r="D86">
        <v>0</v>
      </c>
      <c r="E86">
        <v>0</v>
      </c>
      <c r="F86">
        <v>1.56</v>
      </c>
      <c r="G86">
        <v>4.16</v>
      </c>
      <c r="H86">
        <v>5.46</v>
      </c>
      <c r="I86">
        <v>6.37</v>
      </c>
      <c r="J86">
        <v>7.0200000000000005</v>
      </c>
      <c r="K86">
        <v>7.2800000000000011</v>
      </c>
      <c r="L86">
        <v>7.8</v>
      </c>
      <c r="M86">
        <v>7.8</v>
      </c>
      <c r="N86">
        <v>7.8</v>
      </c>
      <c r="O86">
        <v>7.8</v>
      </c>
      <c r="P86">
        <v>7.67</v>
      </c>
      <c r="Q86">
        <v>7.4099999999999993</v>
      </c>
      <c r="R86">
        <v>7.15</v>
      </c>
      <c r="S86">
        <v>6.8900000000000006</v>
      </c>
      <c r="T86">
        <v>6.76</v>
      </c>
      <c r="U86">
        <v>6.37</v>
      </c>
      <c r="V86">
        <v>6.1099999999999994</v>
      </c>
      <c r="W86">
        <v>5.8500000000000005</v>
      </c>
      <c r="X86">
        <v>5.59</v>
      </c>
      <c r="Y86">
        <v>5.33</v>
      </c>
      <c r="Z86">
        <v>5.07</v>
      </c>
      <c r="AA86">
        <v>4.8099999999999996</v>
      </c>
      <c r="AB86">
        <v>4.42</v>
      </c>
    </row>
  </sheetData>
  <mergeCells count="14">
    <mergeCell ref="D46:F46"/>
    <mergeCell ref="G46:J46"/>
    <mergeCell ref="K46:W46"/>
    <mergeCell ref="X46:AB46"/>
    <mergeCell ref="A46:C46"/>
    <mergeCell ref="K7:W7"/>
    <mergeCell ref="A3:C3"/>
    <mergeCell ref="X7:AB7"/>
    <mergeCell ref="A1:C1"/>
    <mergeCell ref="A4:C4"/>
    <mergeCell ref="A5:C5"/>
    <mergeCell ref="D7:F7"/>
    <mergeCell ref="G7:J7"/>
    <mergeCell ref="A7:C7"/>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BC86"/>
  <sheetViews>
    <sheetView zoomScale="50" zoomScaleNormal="50" workbookViewId="0">
      <selection activeCell="A46" sqref="A46:C46"/>
    </sheetView>
  </sheetViews>
  <sheetFormatPr defaultColWidth="9.140625" defaultRowHeight="15"/>
  <cols>
    <col min="1" max="1" width="50.85546875" style="7" bestFit="1" customWidth="1"/>
    <col min="2" max="2" width="28.28515625" style="7" customWidth="1"/>
    <col min="3" max="3" width="10.85546875" style="7" customWidth="1"/>
    <col min="4" max="4" width="10.28515625" style="7" customWidth="1"/>
    <col min="5" max="16384" width="9.140625" style="7"/>
  </cols>
  <sheetData>
    <row r="1" spans="1:55" s="2" customFormat="1">
      <c r="A1" s="208" t="s">
        <v>43</v>
      </c>
      <c r="B1" s="209"/>
      <c r="C1" s="209"/>
      <c r="D1" s="1"/>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5" s="2" customFormat="1">
      <c r="A2" s="4" t="s">
        <v>0</v>
      </c>
      <c r="B2" s="4"/>
      <c r="C2" s="4"/>
      <c r="D2" s="5"/>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5" s="2" customFormat="1">
      <c r="A3" s="203" t="s">
        <v>50</v>
      </c>
      <c r="B3" s="204"/>
      <c r="C3" s="204"/>
      <c r="D3" s="165">
        <v>0.11</v>
      </c>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spans="1:55" s="2" customFormat="1">
      <c r="A4" s="203" t="s">
        <v>44</v>
      </c>
      <c r="B4" s="204"/>
      <c r="C4" s="204"/>
      <c r="D4" s="6">
        <v>3.2</v>
      </c>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row>
    <row r="5" spans="1:55" s="2" customFormat="1">
      <c r="A5" s="203" t="s">
        <v>1</v>
      </c>
      <c r="B5" s="204"/>
      <c r="C5" s="204"/>
      <c r="D5" s="6">
        <v>25</v>
      </c>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55" ht="15.75" thickBot="1">
      <c r="C6" s="8"/>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row>
    <row r="7" spans="1:55" s="9" customFormat="1" ht="15.75" thickBot="1">
      <c r="A7" s="214" t="s">
        <v>79</v>
      </c>
      <c r="B7" s="215"/>
      <c r="C7" s="216"/>
      <c r="D7" s="210" t="s">
        <v>2</v>
      </c>
      <c r="E7" s="211"/>
      <c r="F7" s="212"/>
      <c r="G7" s="205" t="s">
        <v>3</v>
      </c>
      <c r="H7" s="206"/>
      <c r="I7" s="206"/>
      <c r="J7" s="213"/>
      <c r="K7" s="205" t="s">
        <v>4</v>
      </c>
      <c r="L7" s="206"/>
      <c r="M7" s="206"/>
      <c r="N7" s="206"/>
      <c r="O7" s="206"/>
      <c r="P7" s="206"/>
      <c r="Q7" s="206"/>
      <c r="R7" s="206"/>
      <c r="S7" s="206"/>
      <c r="T7" s="206"/>
      <c r="U7" s="206"/>
      <c r="V7" s="206"/>
      <c r="W7" s="213"/>
      <c r="X7" s="205" t="s">
        <v>5</v>
      </c>
      <c r="Y7" s="206"/>
      <c r="Z7" s="206"/>
      <c r="AA7" s="206"/>
      <c r="AB7" s="207"/>
    </row>
    <row r="8" spans="1:55" s="9" customFormat="1" ht="15.75" thickBot="1">
      <c r="A8" s="10" t="s">
        <v>6</v>
      </c>
      <c r="B8" s="11"/>
      <c r="C8" s="12"/>
      <c r="D8" s="12">
        <v>0</v>
      </c>
      <c r="E8" s="12">
        <v>1</v>
      </c>
      <c r="F8" s="12">
        <v>2</v>
      </c>
      <c r="G8" s="12">
        <v>3</v>
      </c>
      <c r="H8" s="12">
        <v>4</v>
      </c>
      <c r="I8" s="12">
        <v>5</v>
      </c>
      <c r="J8" s="12">
        <v>6</v>
      </c>
      <c r="K8" s="12">
        <v>7</v>
      </c>
      <c r="L8" s="12">
        <v>8</v>
      </c>
      <c r="M8" s="12">
        <v>9</v>
      </c>
      <c r="N8" s="12">
        <v>10</v>
      </c>
      <c r="O8" s="12">
        <v>11</v>
      </c>
      <c r="P8" s="12">
        <v>12</v>
      </c>
      <c r="Q8" s="12">
        <v>13</v>
      </c>
      <c r="R8" s="12">
        <v>14</v>
      </c>
      <c r="S8" s="12">
        <v>15</v>
      </c>
      <c r="T8" s="12">
        <v>16</v>
      </c>
      <c r="U8" s="12">
        <v>17</v>
      </c>
      <c r="V8" s="12">
        <v>18</v>
      </c>
      <c r="W8" s="12">
        <v>19</v>
      </c>
      <c r="X8" s="12">
        <v>20</v>
      </c>
      <c r="Y8" s="12">
        <v>21</v>
      </c>
      <c r="Z8" s="12">
        <v>22</v>
      </c>
      <c r="AA8" s="12">
        <v>23</v>
      </c>
      <c r="AB8" s="12">
        <v>24</v>
      </c>
    </row>
    <row r="9" spans="1:55" s="9" customFormat="1" ht="15.75" thickBot="1">
      <c r="A9" s="129"/>
      <c r="B9" s="14">
        <f>SUM(F10:I10)/SUM(F11:I11)</f>
        <v>0</v>
      </c>
      <c r="C9" s="15"/>
      <c r="D9" s="16">
        <v>2011</v>
      </c>
      <c r="E9" s="16">
        <f>D9+1</f>
        <v>2012</v>
      </c>
      <c r="F9" s="16">
        <f t="shared" ref="F9:AB9" si="0">E9+1</f>
        <v>2013</v>
      </c>
      <c r="G9" s="16">
        <f t="shared" si="0"/>
        <v>2014</v>
      </c>
      <c r="H9" s="16">
        <f t="shared" si="0"/>
        <v>2015</v>
      </c>
      <c r="I9" s="16">
        <f t="shared" si="0"/>
        <v>2016</v>
      </c>
      <c r="J9" s="16">
        <f t="shared" si="0"/>
        <v>2017</v>
      </c>
      <c r="K9" s="16">
        <f t="shared" si="0"/>
        <v>2018</v>
      </c>
      <c r="L9" s="16">
        <f t="shared" si="0"/>
        <v>2019</v>
      </c>
      <c r="M9" s="16">
        <f t="shared" si="0"/>
        <v>2020</v>
      </c>
      <c r="N9" s="16">
        <f t="shared" si="0"/>
        <v>2021</v>
      </c>
      <c r="O9" s="16">
        <f t="shared" si="0"/>
        <v>2022</v>
      </c>
      <c r="P9" s="16">
        <f t="shared" si="0"/>
        <v>2023</v>
      </c>
      <c r="Q9" s="16">
        <f t="shared" si="0"/>
        <v>2024</v>
      </c>
      <c r="R9" s="16">
        <f t="shared" si="0"/>
        <v>2025</v>
      </c>
      <c r="S9" s="16">
        <f t="shared" si="0"/>
        <v>2026</v>
      </c>
      <c r="T9" s="16">
        <f t="shared" si="0"/>
        <v>2027</v>
      </c>
      <c r="U9" s="16">
        <f t="shared" si="0"/>
        <v>2028</v>
      </c>
      <c r="V9" s="16">
        <f t="shared" si="0"/>
        <v>2029</v>
      </c>
      <c r="W9" s="16">
        <f t="shared" si="0"/>
        <v>2030</v>
      </c>
      <c r="X9" s="16">
        <f t="shared" si="0"/>
        <v>2031</v>
      </c>
      <c r="Y9" s="16">
        <f t="shared" si="0"/>
        <v>2032</v>
      </c>
      <c r="Z9" s="16">
        <f t="shared" si="0"/>
        <v>2033</v>
      </c>
      <c r="AA9" s="16">
        <f t="shared" si="0"/>
        <v>2034</v>
      </c>
      <c r="AB9" s="16">
        <f t="shared" si="0"/>
        <v>2035</v>
      </c>
    </row>
    <row r="10" spans="1:55" s="9" customFormat="1" ht="15.75" thickBot="1">
      <c r="A10" s="17" t="s">
        <v>8</v>
      </c>
      <c r="B10" s="18"/>
      <c r="C10" s="19"/>
      <c r="D10" s="20"/>
      <c r="E10" s="20"/>
      <c r="F10" s="21"/>
      <c r="G10" s="21"/>
      <c r="H10" s="21"/>
      <c r="I10" s="21"/>
      <c r="J10" s="21"/>
      <c r="K10" s="21"/>
      <c r="L10" s="21"/>
      <c r="M10" s="21"/>
      <c r="N10" s="21"/>
      <c r="O10" s="21"/>
      <c r="P10" s="21"/>
      <c r="Q10" s="21"/>
      <c r="R10" s="19"/>
      <c r="S10" s="19"/>
      <c r="T10" s="19"/>
      <c r="U10" s="19"/>
      <c r="V10" s="19"/>
      <c r="W10" s="19"/>
      <c r="X10" s="19"/>
      <c r="Y10" s="19"/>
      <c r="Z10" s="19"/>
      <c r="AA10" s="19"/>
      <c r="AB10" s="19"/>
    </row>
    <row r="11" spans="1:55" s="29" customFormat="1">
      <c r="A11" s="22" t="s">
        <v>9</v>
      </c>
      <c r="B11" s="23" t="s">
        <v>47</v>
      </c>
      <c r="C11" s="23"/>
      <c r="D11" s="131">
        <v>0</v>
      </c>
      <c r="E11" s="133">
        <v>0</v>
      </c>
      <c r="F11" s="134">
        <v>1.5</v>
      </c>
      <c r="G11" s="135">
        <v>4</v>
      </c>
      <c r="H11" s="135">
        <v>5.25</v>
      </c>
      <c r="I11" s="135">
        <v>6.125</v>
      </c>
      <c r="J11" s="135">
        <v>6.75</v>
      </c>
      <c r="K11" s="135">
        <v>7</v>
      </c>
      <c r="L11" s="135">
        <v>7.5</v>
      </c>
      <c r="M11" s="135">
        <v>7.5</v>
      </c>
      <c r="N11" s="135">
        <v>7.5</v>
      </c>
      <c r="O11" s="135">
        <v>7.5</v>
      </c>
      <c r="P11" s="135">
        <v>7.375</v>
      </c>
      <c r="Q11" s="135">
        <v>7.125</v>
      </c>
      <c r="R11" s="135">
        <v>6.875</v>
      </c>
      <c r="S11" s="135">
        <v>6.625</v>
      </c>
      <c r="T11" s="135">
        <v>6.5</v>
      </c>
      <c r="U11" s="135">
        <v>6.125</v>
      </c>
      <c r="V11" s="135">
        <v>5.875</v>
      </c>
      <c r="W11" s="135">
        <v>5.625</v>
      </c>
      <c r="X11" s="135">
        <v>5.375</v>
      </c>
      <c r="Y11" s="135">
        <v>5.125</v>
      </c>
      <c r="Z11" s="135">
        <v>4.875</v>
      </c>
      <c r="AA11" s="135">
        <v>4.625</v>
      </c>
      <c r="AB11" s="135">
        <v>4.25</v>
      </c>
    </row>
    <row r="12" spans="1:55" s="29" customFormat="1">
      <c r="A12" s="30" t="s">
        <v>42</v>
      </c>
      <c r="B12" s="31"/>
      <c r="C12" s="31">
        <v>535</v>
      </c>
      <c r="D12" s="32">
        <v>0</v>
      </c>
      <c r="E12" s="32">
        <v>0</v>
      </c>
      <c r="F12" s="33">
        <v>535</v>
      </c>
      <c r="G12" s="33">
        <v>535</v>
      </c>
      <c r="H12" s="33">
        <v>535</v>
      </c>
      <c r="I12" s="33">
        <v>535</v>
      </c>
      <c r="J12" s="33">
        <v>535</v>
      </c>
      <c r="K12" s="33">
        <v>535</v>
      </c>
      <c r="L12" s="33">
        <v>535</v>
      </c>
      <c r="M12" s="33">
        <v>535</v>
      </c>
      <c r="N12" s="33">
        <v>535</v>
      </c>
      <c r="O12" s="33">
        <v>535</v>
      </c>
      <c r="P12" s="33">
        <v>535</v>
      </c>
      <c r="Q12" s="33">
        <v>535</v>
      </c>
      <c r="R12" s="33">
        <v>535</v>
      </c>
      <c r="S12" s="33">
        <v>535</v>
      </c>
      <c r="T12" s="33">
        <v>535</v>
      </c>
      <c r="U12" s="33">
        <v>535</v>
      </c>
      <c r="V12" s="33">
        <v>535</v>
      </c>
      <c r="W12" s="33">
        <v>535</v>
      </c>
      <c r="X12" s="33">
        <v>535</v>
      </c>
      <c r="Y12" s="33">
        <v>535</v>
      </c>
      <c r="Z12" s="33">
        <v>535</v>
      </c>
      <c r="AA12" s="33">
        <v>535</v>
      </c>
      <c r="AB12" s="33">
        <v>535</v>
      </c>
    </row>
    <row r="13" spans="1:55" s="29" customFormat="1" ht="15.75" thickBot="1">
      <c r="A13" s="34" t="s">
        <v>11</v>
      </c>
      <c r="B13" s="35"/>
      <c r="C13" s="36"/>
      <c r="D13" s="37">
        <f>D12*D11</f>
        <v>0</v>
      </c>
      <c r="E13" s="37">
        <f t="shared" ref="E13:AB13" si="1">E12*E11</f>
        <v>0</v>
      </c>
      <c r="F13" s="37">
        <f t="shared" si="1"/>
        <v>802.5</v>
      </c>
      <c r="G13" s="37">
        <f t="shared" si="1"/>
        <v>2140</v>
      </c>
      <c r="H13" s="37">
        <f t="shared" si="1"/>
        <v>2808.75</v>
      </c>
      <c r="I13" s="37">
        <f t="shared" si="1"/>
        <v>3276.875</v>
      </c>
      <c r="J13" s="37">
        <f t="shared" si="1"/>
        <v>3611.25</v>
      </c>
      <c r="K13" s="37">
        <f t="shared" si="1"/>
        <v>3745</v>
      </c>
      <c r="L13" s="37">
        <f t="shared" si="1"/>
        <v>4012.5</v>
      </c>
      <c r="M13" s="37">
        <f t="shared" si="1"/>
        <v>4012.5</v>
      </c>
      <c r="N13" s="37">
        <f t="shared" si="1"/>
        <v>4012.5</v>
      </c>
      <c r="O13" s="37">
        <f t="shared" si="1"/>
        <v>4012.5</v>
      </c>
      <c r="P13" s="37">
        <f t="shared" si="1"/>
        <v>3945.625</v>
      </c>
      <c r="Q13" s="37">
        <f t="shared" si="1"/>
        <v>3811.875</v>
      </c>
      <c r="R13" s="37">
        <f t="shared" si="1"/>
        <v>3678.125</v>
      </c>
      <c r="S13" s="37">
        <f t="shared" si="1"/>
        <v>3544.375</v>
      </c>
      <c r="T13" s="37">
        <f t="shared" si="1"/>
        <v>3477.5</v>
      </c>
      <c r="U13" s="37">
        <f t="shared" si="1"/>
        <v>3276.875</v>
      </c>
      <c r="V13" s="37">
        <f t="shared" si="1"/>
        <v>3143.125</v>
      </c>
      <c r="W13" s="37">
        <f t="shared" si="1"/>
        <v>3009.375</v>
      </c>
      <c r="X13" s="37">
        <f t="shared" si="1"/>
        <v>2875.625</v>
      </c>
      <c r="Y13" s="37">
        <f t="shared" si="1"/>
        <v>2741.875</v>
      </c>
      <c r="Z13" s="37">
        <f t="shared" si="1"/>
        <v>2608.125</v>
      </c>
      <c r="AA13" s="37">
        <f t="shared" si="1"/>
        <v>2474.375</v>
      </c>
      <c r="AB13" s="37">
        <f t="shared" si="1"/>
        <v>2273.75</v>
      </c>
    </row>
    <row r="14" spans="1:55" s="9" customFormat="1" ht="15.75" thickBot="1">
      <c r="A14" s="17" t="s">
        <v>12</v>
      </c>
      <c r="B14" s="18"/>
      <c r="C14" s="19"/>
      <c r="D14" s="20"/>
      <c r="E14" s="38"/>
      <c r="F14" s="39"/>
      <c r="G14" s="19"/>
      <c r="H14" s="19"/>
      <c r="I14" s="19"/>
      <c r="J14" s="19"/>
      <c r="K14" s="19"/>
      <c r="L14" s="19"/>
      <c r="M14" s="19"/>
      <c r="N14" s="19"/>
      <c r="O14" s="19"/>
      <c r="P14" s="19"/>
      <c r="Q14" s="19"/>
      <c r="R14" s="19"/>
      <c r="S14" s="19"/>
      <c r="T14" s="19"/>
      <c r="U14" s="19"/>
      <c r="V14" s="19"/>
      <c r="W14" s="19"/>
      <c r="X14" s="19"/>
      <c r="Y14" s="19"/>
      <c r="Z14" s="19"/>
      <c r="AA14" s="19"/>
      <c r="AB14" s="19"/>
    </row>
    <row r="15" spans="1:55" s="29" customFormat="1" ht="15.75" thickBot="1">
      <c r="A15" s="30" t="s">
        <v>13</v>
      </c>
      <c r="B15" s="40"/>
      <c r="C15" s="41"/>
      <c r="D15" s="132">
        <v>0</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1</v>
      </c>
    </row>
    <row r="16" spans="1:55" s="29" customFormat="1" ht="15.75" thickBot="1">
      <c r="A16" s="43" t="s">
        <v>14</v>
      </c>
      <c r="B16" s="44"/>
      <c r="C16" s="45"/>
      <c r="D16" s="46">
        <f>650</f>
        <v>650</v>
      </c>
      <c r="E16" s="46">
        <f>650</f>
        <v>650</v>
      </c>
      <c r="F16" s="46">
        <f>650</f>
        <v>650</v>
      </c>
      <c r="G16" s="46">
        <f>650</f>
        <v>650</v>
      </c>
      <c r="H16" s="46">
        <f>650</f>
        <v>650</v>
      </c>
      <c r="I16" s="46">
        <f>650</f>
        <v>650</v>
      </c>
      <c r="J16" s="46">
        <f>650</f>
        <v>650</v>
      </c>
      <c r="K16" s="46">
        <f>650</f>
        <v>650</v>
      </c>
      <c r="L16" s="46">
        <f>650</f>
        <v>650</v>
      </c>
      <c r="M16" s="46">
        <f>650</f>
        <v>650</v>
      </c>
      <c r="N16" s="46">
        <f>650</f>
        <v>650</v>
      </c>
      <c r="O16" s="46">
        <f>650</f>
        <v>650</v>
      </c>
      <c r="P16" s="46">
        <f>650</f>
        <v>650</v>
      </c>
      <c r="Q16" s="46">
        <f>650</f>
        <v>650</v>
      </c>
      <c r="R16" s="46">
        <f>650</f>
        <v>650</v>
      </c>
      <c r="S16" s="46">
        <f>650</f>
        <v>650</v>
      </c>
      <c r="T16" s="46">
        <f>650</f>
        <v>650</v>
      </c>
      <c r="U16" s="46">
        <f>650</f>
        <v>650</v>
      </c>
      <c r="V16" s="46">
        <f>650</f>
        <v>650</v>
      </c>
      <c r="W16" s="46">
        <f>650</f>
        <v>650</v>
      </c>
      <c r="X16" s="46">
        <f>650</f>
        <v>650</v>
      </c>
      <c r="Y16" s="46">
        <f>650</f>
        <v>650</v>
      </c>
      <c r="Z16" s="46">
        <f>650</f>
        <v>650</v>
      </c>
      <c r="AA16" s="46">
        <f>650</f>
        <v>650</v>
      </c>
      <c r="AB16" s="46">
        <f>650</f>
        <v>650</v>
      </c>
    </row>
    <row r="17" spans="1:55" s="29" customFormat="1">
      <c r="A17" s="22" t="s">
        <v>15</v>
      </c>
      <c r="B17" s="47"/>
      <c r="C17" s="48"/>
      <c r="D17" s="49"/>
      <c r="E17" s="50"/>
      <c r="F17" s="49"/>
      <c r="G17" s="49"/>
      <c r="H17" s="49"/>
      <c r="I17" s="49"/>
      <c r="J17" s="49"/>
      <c r="K17" s="49"/>
      <c r="L17" s="49"/>
      <c r="M17" s="49"/>
      <c r="N17" s="49"/>
      <c r="O17" s="49"/>
      <c r="P17" s="49"/>
      <c r="Q17" s="49"/>
      <c r="R17" s="49"/>
      <c r="S17" s="49"/>
      <c r="T17" s="49"/>
      <c r="U17" s="49"/>
      <c r="V17" s="49"/>
      <c r="W17" s="49"/>
      <c r="X17" s="49"/>
      <c r="Y17" s="49"/>
      <c r="Z17" s="49"/>
      <c r="AA17" s="49"/>
      <c r="AB17" s="49"/>
    </row>
    <row r="18" spans="1:55" s="9" customFormat="1">
      <c r="A18" s="51" t="s">
        <v>16</v>
      </c>
      <c r="B18" s="52"/>
      <c r="C18" s="53"/>
      <c r="D18" s="54">
        <v>450</v>
      </c>
      <c r="E18" s="55">
        <v>250</v>
      </c>
      <c r="F18" s="56">
        <v>200</v>
      </c>
      <c r="G18" s="57">
        <v>200</v>
      </c>
      <c r="H18" s="57">
        <v>180</v>
      </c>
      <c r="I18" s="57">
        <v>150</v>
      </c>
      <c r="J18" s="57">
        <v>150</v>
      </c>
      <c r="K18" s="57">
        <v>150</v>
      </c>
      <c r="L18" s="57">
        <v>150</v>
      </c>
      <c r="M18" s="57">
        <v>150</v>
      </c>
      <c r="N18" s="57">
        <v>150</v>
      </c>
      <c r="O18" s="57">
        <v>150</v>
      </c>
      <c r="P18" s="57">
        <v>150</v>
      </c>
      <c r="Q18" s="57">
        <v>150</v>
      </c>
      <c r="R18" s="57">
        <v>150</v>
      </c>
      <c r="S18" s="57">
        <v>150</v>
      </c>
      <c r="T18" s="57">
        <v>150</v>
      </c>
      <c r="U18" s="57">
        <v>150</v>
      </c>
      <c r="V18" s="57">
        <v>150</v>
      </c>
      <c r="W18" s="57">
        <v>150</v>
      </c>
      <c r="X18" s="57">
        <v>150</v>
      </c>
      <c r="Y18" s="57">
        <v>150</v>
      </c>
      <c r="Z18" s="57">
        <v>150</v>
      </c>
      <c r="AA18" s="57">
        <v>150</v>
      </c>
      <c r="AB18" s="57">
        <v>150</v>
      </c>
    </row>
    <row r="19" spans="1:55" s="9" customFormat="1">
      <c r="A19" s="51" t="s">
        <v>17</v>
      </c>
      <c r="B19" s="58"/>
      <c r="C19" s="59"/>
      <c r="D19" s="60">
        <v>500</v>
      </c>
      <c r="E19" s="61">
        <v>1000</v>
      </c>
      <c r="F19" s="62">
        <v>1800</v>
      </c>
      <c r="G19" s="63">
        <v>1800</v>
      </c>
      <c r="H19" s="63">
        <v>1800</v>
      </c>
      <c r="I19" s="63">
        <v>1800</v>
      </c>
      <c r="J19" s="63">
        <v>1800</v>
      </c>
      <c r="K19" s="63">
        <v>1800</v>
      </c>
      <c r="L19" s="63">
        <v>1800</v>
      </c>
      <c r="M19" s="63">
        <v>1800</v>
      </c>
      <c r="N19" s="63">
        <v>1800</v>
      </c>
      <c r="O19" s="63">
        <v>1800</v>
      </c>
      <c r="P19" s="63">
        <v>1800</v>
      </c>
      <c r="Q19" s="63">
        <v>1800</v>
      </c>
      <c r="R19" s="63">
        <v>1800</v>
      </c>
      <c r="S19" s="63">
        <v>1800</v>
      </c>
      <c r="T19" s="63">
        <v>1800</v>
      </c>
      <c r="U19" s="63">
        <v>1800</v>
      </c>
      <c r="V19" s="63">
        <v>1800</v>
      </c>
      <c r="W19" s="63">
        <v>1800</v>
      </c>
      <c r="X19" s="63">
        <v>1800</v>
      </c>
      <c r="Y19" s="63">
        <v>1800</v>
      </c>
      <c r="Z19" s="63">
        <v>1800</v>
      </c>
      <c r="AA19" s="63">
        <v>1800</v>
      </c>
      <c r="AB19" s="63">
        <v>1800</v>
      </c>
    </row>
    <row r="20" spans="1:55" s="9" customFormat="1">
      <c r="A20" s="64" t="s">
        <v>18</v>
      </c>
      <c r="B20" s="65"/>
      <c r="C20" s="53"/>
      <c r="D20" s="60">
        <v>15</v>
      </c>
      <c r="E20" s="61">
        <v>15</v>
      </c>
      <c r="F20" s="62">
        <v>30</v>
      </c>
      <c r="G20" s="57">
        <v>30</v>
      </c>
      <c r="H20" s="57">
        <v>30</v>
      </c>
      <c r="I20" s="57">
        <v>30</v>
      </c>
      <c r="J20" s="57">
        <v>30</v>
      </c>
      <c r="K20" s="57">
        <v>30</v>
      </c>
      <c r="L20" s="57">
        <v>30</v>
      </c>
      <c r="M20" s="57">
        <v>30</v>
      </c>
      <c r="N20" s="57">
        <v>30</v>
      </c>
      <c r="O20" s="57">
        <v>30</v>
      </c>
      <c r="P20" s="57">
        <v>30</v>
      </c>
      <c r="Q20" s="57">
        <v>30</v>
      </c>
      <c r="R20" s="57">
        <v>30</v>
      </c>
      <c r="S20" s="57">
        <v>30</v>
      </c>
      <c r="T20" s="57">
        <v>30</v>
      </c>
      <c r="U20" s="57">
        <v>30</v>
      </c>
      <c r="V20" s="57">
        <v>30</v>
      </c>
      <c r="W20" s="57">
        <v>37.5</v>
      </c>
      <c r="X20" s="57">
        <v>37.5</v>
      </c>
      <c r="Y20" s="57">
        <v>37.5</v>
      </c>
      <c r="Z20" s="57">
        <v>37.5</v>
      </c>
      <c r="AA20" s="57">
        <v>37.5</v>
      </c>
      <c r="AB20" s="57">
        <v>37.5</v>
      </c>
    </row>
    <row r="21" spans="1:55" s="9" customFormat="1">
      <c r="A21" s="60" t="s">
        <v>19</v>
      </c>
      <c r="B21" s="66"/>
      <c r="C21" s="53"/>
      <c r="D21" s="60">
        <v>30</v>
      </c>
      <c r="E21" s="61">
        <v>15</v>
      </c>
      <c r="F21" s="62">
        <v>5</v>
      </c>
      <c r="G21" s="57">
        <v>5</v>
      </c>
      <c r="H21" s="57">
        <v>5</v>
      </c>
      <c r="I21" s="57">
        <v>5</v>
      </c>
      <c r="J21" s="57">
        <v>5</v>
      </c>
      <c r="K21" s="57">
        <v>5</v>
      </c>
      <c r="L21" s="57">
        <v>5</v>
      </c>
      <c r="M21" s="57">
        <v>5</v>
      </c>
      <c r="N21" s="57">
        <v>5</v>
      </c>
      <c r="O21" s="57">
        <v>5</v>
      </c>
      <c r="P21" s="57">
        <v>5</v>
      </c>
      <c r="Q21" s="57">
        <v>5</v>
      </c>
      <c r="R21" s="57">
        <v>5</v>
      </c>
      <c r="S21" s="57">
        <v>5</v>
      </c>
      <c r="T21" s="57">
        <v>5</v>
      </c>
      <c r="U21" s="57">
        <v>5</v>
      </c>
      <c r="V21" s="57">
        <v>5</v>
      </c>
      <c r="W21" s="57">
        <v>5</v>
      </c>
      <c r="X21" s="57">
        <v>5</v>
      </c>
      <c r="Y21" s="57">
        <v>5</v>
      </c>
      <c r="Z21" s="57">
        <v>5</v>
      </c>
      <c r="AA21" s="57">
        <v>5</v>
      </c>
      <c r="AB21" s="57">
        <v>5</v>
      </c>
    </row>
    <row r="22" spans="1:55" s="9" customFormat="1">
      <c r="A22" s="51" t="s">
        <v>20</v>
      </c>
      <c r="B22" s="66"/>
      <c r="C22" s="53"/>
      <c r="D22" s="136">
        <v>262.5</v>
      </c>
      <c r="E22" s="137">
        <v>87.5</v>
      </c>
      <c r="F22" s="62">
        <v>10</v>
      </c>
      <c r="G22" s="57">
        <v>10</v>
      </c>
      <c r="H22" s="57">
        <v>10</v>
      </c>
      <c r="I22" s="57">
        <v>10</v>
      </c>
      <c r="J22" s="57">
        <v>10</v>
      </c>
      <c r="K22" s="57">
        <v>10</v>
      </c>
      <c r="L22" s="57">
        <v>10</v>
      </c>
      <c r="M22" s="57">
        <v>10</v>
      </c>
      <c r="N22" s="57">
        <v>10</v>
      </c>
      <c r="O22" s="57">
        <v>10</v>
      </c>
      <c r="P22" s="57">
        <v>10</v>
      </c>
      <c r="Q22" s="57">
        <v>10</v>
      </c>
      <c r="R22" s="57">
        <v>10</v>
      </c>
      <c r="S22" s="57">
        <v>10</v>
      </c>
      <c r="T22" s="57">
        <v>10</v>
      </c>
      <c r="U22" s="57">
        <v>10</v>
      </c>
      <c r="V22" s="57">
        <v>10</v>
      </c>
      <c r="W22" s="57">
        <v>10</v>
      </c>
      <c r="X22" s="57">
        <v>10</v>
      </c>
      <c r="Y22" s="57">
        <v>10</v>
      </c>
      <c r="Z22" s="57">
        <v>10</v>
      </c>
      <c r="AA22" s="57">
        <v>10</v>
      </c>
      <c r="AB22" s="57">
        <v>10</v>
      </c>
    </row>
    <row r="23" spans="1:55" s="9" customFormat="1">
      <c r="A23" s="51" t="s">
        <v>21</v>
      </c>
      <c r="B23" s="66"/>
      <c r="C23" s="53"/>
      <c r="D23" s="60">
        <v>200</v>
      </c>
      <c r="E23" s="61">
        <v>200</v>
      </c>
      <c r="F23" s="62">
        <v>200</v>
      </c>
      <c r="G23" s="57">
        <v>200</v>
      </c>
      <c r="H23" s="57">
        <v>200</v>
      </c>
      <c r="I23" s="57">
        <v>200</v>
      </c>
      <c r="J23" s="57">
        <v>200</v>
      </c>
      <c r="K23" s="57">
        <v>200</v>
      </c>
      <c r="L23" s="57">
        <v>200</v>
      </c>
      <c r="M23" s="57">
        <v>200</v>
      </c>
      <c r="N23" s="57">
        <v>200</v>
      </c>
      <c r="O23" s="57">
        <v>200</v>
      </c>
      <c r="P23" s="57">
        <v>200</v>
      </c>
      <c r="Q23" s="57">
        <v>200</v>
      </c>
      <c r="R23" s="57">
        <v>200</v>
      </c>
      <c r="S23" s="57">
        <v>200</v>
      </c>
      <c r="T23" s="57">
        <v>200</v>
      </c>
      <c r="U23" s="57">
        <v>200</v>
      </c>
      <c r="V23" s="57">
        <v>200</v>
      </c>
      <c r="W23" s="57">
        <v>200</v>
      </c>
      <c r="X23" s="57">
        <v>200</v>
      </c>
      <c r="Y23" s="57">
        <v>200</v>
      </c>
      <c r="Z23" s="57">
        <v>200</v>
      </c>
      <c r="AA23" s="57">
        <v>200</v>
      </c>
      <c r="AB23" s="57">
        <v>200</v>
      </c>
    </row>
    <row r="24" spans="1:55" s="9" customFormat="1">
      <c r="A24" s="51" t="s">
        <v>22</v>
      </c>
      <c r="B24" s="66"/>
      <c r="C24" s="53"/>
      <c r="D24" s="60">
        <v>15</v>
      </c>
      <c r="E24" s="61">
        <v>15</v>
      </c>
      <c r="F24" s="62">
        <v>10</v>
      </c>
      <c r="G24" s="57">
        <v>10</v>
      </c>
      <c r="H24" s="57">
        <v>10</v>
      </c>
      <c r="I24" s="57">
        <v>10</v>
      </c>
      <c r="J24" s="57">
        <v>10</v>
      </c>
      <c r="K24" s="57">
        <v>10</v>
      </c>
      <c r="L24" s="57">
        <v>10</v>
      </c>
      <c r="M24" s="57">
        <v>10</v>
      </c>
      <c r="N24" s="57">
        <v>10</v>
      </c>
      <c r="O24" s="57">
        <v>10</v>
      </c>
      <c r="P24" s="57">
        <v>10</v>
      </c>
      <c r="Q24" s="57">
        <v>10</v>
      </c>
      <c r="R24" s="57">
        <v>10</v>
      </c>
      <c r="S24" s="57">
        <v>10</v>
      </c>
      <c r="T24" s="57">
        <v>10</v>
      </c>
      <c r="U24" s="57">
        <v>10</v>
      </c>
      <c r="V24" s="57">
        <v>10</v>
      </c>
      <c r="W24" s="57">
        <v>10</v>
      </c>
      <c r="X24" s="57">
        <v>10</v>
      </c>
      <c r="Y24" s="57">
        <v>10</v>
      </c>
      <c r="Z24" s="57">
        <v>10</v>
      </c>
      <c r="AA24" s="57">
        <v>10</v>
      </c>
      <c r="AB24" s="57">
        <v>10</v>
      </c>
    </row>
    <row r="25" spans="1:55" s="9" customFormat="1">
      <c r="A25" s="51" t="s">
        <v>23</v>
      </c>
      <c r="B25" s="66"/>
      <c r="C25" s="53"/>
      <c r="D25" s="60">
        <v>100</v>
      </c>
      <c r="E25" s="61">
        <v>30</v>
      </c>
      <c r="F25" s="62">
        <v>25</v>
      </c>
      <c r="G25" s="57">
        <v>0</v>
      </c>
      <c r="H25" s="57">
        <v>0</v>
      </c>
      <c r="I25" s="57">
        <v>0</v>
      </c>
      <c r="J25" s="57">
        <v>0</v>
      </c>
      <c r="K25" s="57">
        <v>0</v>
      </c>
      <c r="L25" s="57">
        <v>0</v>
      </c>
      <c r="M25" s="57">
        <v>0</v>
      </c>
      <c r="N25" s="57">
        <v>0</v>
      </c>
      <c r="O25" s="57">
        <v>0</v>
      </c>
      <c r="P25" s="57">
        <v>0</v>
      </c>
      <c r="Q25" s="57">
        <v>0</v>
      </c>
      <c r="R25" s="57">
        <v>0</v>
      </c>
      <c r="S25" s="57">
        <v>0</v>
      </c>
      <c r="T25" s="57">
        <v>0</v>
      </c>
      <c r="U25" s="57">
        <v>0</v>
      </c>
      <c r="V25" s="57">
        <v>0</v>
      </c>
      <c r="W25" s="57">
        <v>0</v>
      </c>
      <c r="X25" s="57">
        <v>0</v>
      </c>
      <c r="Y25" s="57">
        <v>0</v>
      </c>
      <c r="Z25" s="57">
        <v>0</v>
      </c>
      <c r="AA25" s="57">
        <v>0</v>
      </c>
      <c r="AB25" s="57">
        <v>0</v>
      </c>
    </row>
    <row r="26" spans="1:55" s="9" customFormat="1">
      <c r="A26" s="51" t="s">
        <v>24</v>
      </c>
      <c r="B26" s="66"/>
      <c r="C26" s="53"/>
      <c r="D26" s="60">
        <v>188.47</v>
      </c>
      <c r="E26" s="61">
        <v>100.48</v>
      </c>
      <c r="F26" s="62">
        <v>53.34</v>
      </c>
      <c r="G26" s="57">
        <v>0</v>
      </c>
      <c r="H26" s="57">
        <v>0</v>
      </c>
      <c r="I26" s="57">
        <v>0</v>
      </c>
      <c r="J26" s="57">
        <v>0</v>
      </c>
      <c r="K26" s="57">
        <v>0</v>
      </c>
      <c r="L26" s="57">
        <v>0</v>
      </c>
      <c r="M26" s="57">
        <v>0</v>
      </c>
      <c r="N26" s="57">
        <v>0</v>
      </c>
      <c r="O26" s="57">
        <v>0</v>
      </c>
      <c r="P26" s="57">
        <v>0</v>
      </c>
      <c r="Q26" s="57">
        <v>0</v>
      </c>
      <c r="R26" s="57">
        <v>0</v>
      </c>
      <c r="S26" s="57">
        <v>0</v>
      </c>
      <c r="T26" s="57">
        <v>0</v>
      </c>
      <c r="U26" s="57">
        <v>0</v>
      </c>
      <c r="V26" s="57">
        <v>0</v>
      </c>
      <c r="W26" s="57">
        <v>0</v>
      </c>
      <c r="X26" s="57">
        <v>0</v>
      </c>
      <c r="Y26" s="57">
        <v>0</v>
      </c>
      <c r="Z26" s="57">
        <v>0</v>
      </c>
      <c r="AA26" s="57">
        <v>0</v>
      </c>
      <c r="AB26" s="57">
        <v>0</v>
      </c>
    </row>
    <row r="27" spans="1:55" s="9" customFormat="1">
      <c r="A27" s="51" t="s">
        <v>25</v>
      </c>
      <c r="B27" s="66"/>
      <c r="C27" s="53"/>
      <c r="D27" s="60">
        <v>35.979999999999997</v>
      </c>
      <c r="E27" s="60">
        <v>35.979999999999997</v>
      </c>
      <c r="F27" s="60">
        <v>35.979999999999997</v>
      </c>
      <c r="G27" s="60">
        <v>35.979999999999997</v>
      </c>
      <c r="H27" s="60">
        <v>35.979999999999997</v>
      </c>
      <c r="I27" s="60">
        <v>35.979999999999997</v>
      </c>
      <c r="J27" s="60">
        <v>35.979999999999997</v>
      </c>
      <c r="K27" s="60">
        <v>35.979999999999997</v>
      </c>
      <c r="L27" s="60">
        <v>35.979999999999997</v>
      </c>
      <c r="M27" s="60">
        <v>35.979999999999997</v>
      </c>
      <c r="N27" s="60">
        <v>35.979999999999997</v>
      </c>
      <c r="O27" s="60">
        <v>35.979999999999997</v>
      </c>
      <c r="P27" s="60">
        <v>35.979999999999997</v>
      </c>
      <c r="Q27" s="60">
        <v>35.979999999999997</v>
      </c>
      <c r="R27" s="60">
        <v>35.979999999999997</v>
      </c>
      <c r="S27" s="60">
        <v>35.979999999999997</v>
      </c>
      <c r="T27" s="60">
        <v>35.979999999999997</v>
      </c>
      <c r="U27" s="60">
        <v>35.979999999999997</v>
      </c>
      <c r="V27" s="60">
        <v>35.979999999999997</v>
      </c>
      <c r="W27" s="60">
        <v>35.979999999999997</v>
      </c>
      <c r="X27" s="60">
        <v>35.979999999999997</v>
      </c>
      <c r="Y27" s="60">
        <v>35.979999999999997</v>
      </c>
      <c r="Z27" s="60">
        <v>35.979999999999997</v>
      </c>
      <c r="AA27" s="60">
        <v>35.979999999999997</v>
      </c>
      <c r="AB27" s="60">
        <v>35.979999999999997</v>
      </c>
    </row>
    <row r="28" spans="1:55" s="9" customFormat="1">
      <c r="A28" s="51" t="s">
        <v>26</v>
      </c>
      <c r="B28" s="58"/>
      <c r="C28" s="53"/>
      <c r="D28" s="60">
        <v>2</v>
      </c>
      <c r="E28" s="61">
        <v>2</v>
      </c>
      <c r="F28" s="62">
        <v>2</v>
      </c>
      <c r="G28" s="57">
        <v>2</v>
      </c>
      <c r="H28" s="57">
        <v>2</v>
      </c>
      <c r="I28" s="57">
        <v>2</v>
      </c>
      <c r="J28" s="57">
        <v>2</v>
      </c>
      <c r="K28" s="57">
        <v>2</v>
      </c>
      <c r="L28" s="57">
        <v>2</v>
      </c>
      <c r="M28" s="57">
        <v>2</v>
      </c>
      <c r="N28" s="57">
        <v>2</v>
      </c>
      <c r="O28" s="57">
        <v>2</v>
      </c>
      <c r="P28" s="57">
        <v>2</v>
      </c>
      <c r="Q28" s="57">
        <v>2</v>
      </c>
      <c r="R28" s="57">
        <v>2</v>
      </c>
      <c r="S28" s="57">
        <v>2</v>
      </c>
      <c r="T28" s="57">
        <v>2</v>
      </c>
      <c r="U28" s="57">
        <v>2</v>
      </c>
      <c r="V28" s="57">
        <v>2</v>
      </c>
      <c r="W28" s="57">
        <v>2</v>
      </c>
      <c r="X28" s="57">
        <v>2</v>
      </c>
      <c r="Y28" s="57">
        <v>2</v>
      </c>
      <c r="Z28" s="57">
        <v>2</v>
      </c>
      <c r="AA28" s="57">
        <v>2</v>
      </c>
      <c r="AB28" s="57">
        <v>2</v>
      </c>
    </row>
    <row r="29" spans="1:55" s="9" customFormat="1">
      <c r="A29" s="60" t="s">
        <v>27</v>
      </c>
      <c r="B29" s="66"/>
      <c r="C29" s="53"/>
      <c r="D29" s="67">
        <v>20</v>
      </c>
      <c r="E29" s="67">
        <v>20</v>
      </c>
      <c r="F29" s="67">
        <v>20</v>
      </c>
      <c r="G29" s="67">
        <v>20</v>
      </c>
      <c r="H29" s="67">
        <v>20</v>
      </c>
      <c r="I29" s="67">
        <v>20</v>
      </c>
      <c r="J29" s="67">
        <v>20</v>
      </c>
      <c r="K29" s="67">
        <v>20</v>
      </c>
      <c r="L29" s="67">
        <v>20</v>
      </c>
      <c r="M29" s="67">
        <v>20</v>
      </c>
      <c r="N29" s="67">
        <v>20</v>
      </c>
      <c r="O29" s="67">
        <v>20</v>
      </c>
      <c r="P29" s="67">
        <v>20</v>
      </c>
      <c r="Q29" s="67">
        <v>20</v>
      </c>
      <c r="R29" s="67">
        <v>20</v>
      </c>
      <c r="S29" s="67">
        <v>20</v>
      </c>
      <c r="T29" s="67">
        <v>20</v>
      </c>
      <c r="U29" s="67">
        <v>20</v>
      </c>
      <c r="V29" s="67">
        <v>20</v>
      </c>
      <c r="W29" s="67">
        <v>20</v>
      </c>
      <c r="X29" s="67">
        <v>20</v>
      </c>
      <c r="Y29" s="67">
        <v>20</v>
      </c>
      <c r="Z29" s="67">
        <v>20</v>
      </c>
      <c r="AA29" s="67">
        <v>20</v>
      </c>
      <c r="AB29" s="67">
        <v>20</v>
      </c>
    </row>
    <row r="30" spans="1:55" s="72" customFormat="1" ht="15.75" thickBot="1">
      <c r="A30" s="68" t="s">
        <v>28</v>
      </c>
      <c r="B30" s="69"/>
      <c r="C30" s="70"/>
      <c r="D30" s="71">
        <f>SUM(D18:D29)</f>
        <v>1818.95</v>
      </c>
      <c r="E30" s="71">
        <f t="shared" ref="E30:AB30" si="2">SUM(E18:E29)</f>
        <v>1770.96</v>
      </c>
      <c r="F30" s="71">
        <f t="shared" si="2"/>
        <v>2391.3200000000002</v>
      </c>
      <c r="G30" s="71">
        <f t="shared" si="2"/>
        <v>2312.98</v>
      </c>
      <c r="H30" s="71">
        <f t="shared" si="2"/>
        <v>2292.98</v>
      </c>
      <c r="I30" s="71">
        <f t="shared" si="2"/>
        <v>2262.98</v>
      </c>
      <c r="J30" s="71">
        <f t="shared" si="2"/>
        <v>2262.98</v>
      </c>
      <c r="K30" s="71">
        <f t="shared" si="2"/>
        <v>2262.98</v>
      </c>
      <c r="L30" s="71">
        <f t="shared" si="2"/>
        <v>2262.98</v>
      </c>
      <c r="M30" s="71">
        <f t="shared" si="2"/>
        <v>2262.98</v>
      </c>
      <c r="N30" s="71">
        <f t="shared" si="2"/>
        <v>2262.98</v>
      </c>
      <c r="O30" s="71">
        <f t="shared" si="2"/>
        <v>2262.98</v>
      </c>
      <c r="P30" s="71">
        <f t="shared" si="2"/>
        <v>2262.98</v>
      </c>
      <c r="Q30" s="71">
        <f t="shared" si="2"/>
        <v>2262.98</v>
      </c>
      <c r="R30" s="71">
        <f t="shared" si="2"/>
        <v>2262.98</v>
      </c>
      <c r="S30" s="71">
        <f t="shared" si="2"/>
        <v>2262.98</v>
      </c>
      <c r="T30" s="71">
        <f t="shared" si="2"/>
        <v>2262.98</v>
      </c>
      <c r="U30" s="71">
        <f t="shared" si="2"/>
        <v>2262.98</v>
      </c>
      <c r="V30" s="71">
        <f t="shared" si="2"/>
        <v>2262.98</v>
      </c>
      <c r="W30" s="71">
        <f t="shared" si="2"/>
        <v>2270.48</v>
      </c>
      <c r="X30" s="71">
        <f t="shared" si="2"/>
        <v>2270.48</v>
      </c>
      <c r="Y30" s="71">
        <f t="shared" si="2"/>
        <v>2270.48</v>
      </c>
      <c r="Z30" s="71">
        <f t="shared" si="2"/>
        <v>2270.48</v>
      </c>
      <c r="AA30" s="71">
        <f t="shared" si="2"/>
        <v>2270.48</v>
      </c>
      <c r="AB30" s="71">
        <f t="shared" si="2"/>
        <v>2270.48</v>
      </c>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row>
    <row r="31" spans="1:55" s="29" customFormat="1">
      <c r="A31" s="73" t="s">
        <v>29</v>
      </c>
      <c r="B31" s="74"/>
      <c r="C31" s="75">
        <v>50</v>
      </c>
      <c r="D31" s="76">
        <f t="shared" ref="D31:V31" si="3">$C31*D11</f>
        <v>0</v>
      </c>
      <c r="E31" s="76">
        <f t="shared" si="3"/>
        <v>0</v>
      </c>
      <c r="F31" s="76">
        <f t="shared" si="3"/>
        <v>75</v>
      </c>
      <c r="G31" s="76">
        <f t="shared" si="3"/>
        <v>200</v>
      </c>
      <c r="H31" s="76">
        <f t="shared" si="3"/>
        <v>262.5</v>
      </c>
      <c r="I31" s="76">
        <f t="shared" si="3"/>
        <v>306.25</v>
      </c>
      <c r="J31" s="76">
        <f t="shared" si="3"/>
        <v>337.5</v>
      </c>
      <c r="K31" s="76">
        <f t="shared" si="3"/>
        <v>350</v>
      </c>
      <c r="L31" s="76">
        <f t="shared" si="3"/>
        <v>375</v>
      </c>
      <c r="M31" s="76">
        <f t="shared" si="3"/>
        <v>375</v>
      </c>
      <c r="N31" s="76">
        <f t="shared" si="3"/>
        <v>375</v>
      </c>
      <c r="O31" s="76">
        <f t="shared" si="3"/>
        <v>375</v>
      </c>
      <c r="P31" s="76">
        <f t="shared" si="3"/>
        <v>368.75</v>
      </c>
      <c r="Q31" s="76">
        <f t="shared" si="3"/>
        <v>356.25</v>
      </c>
      <c r="R31" s="76">
        <f t="shared" si="3"/>
        <v>343.75</v>
      </c>
      <c r="S31" s="76">
        <f t="shared" si="3"/>
        <v>331.25</v>
      </c>
      <c r="T31" s="76">
        <f t="shared" si="3"/>
        <v>325</v>
      </c>
      <c r="U31" s="76">
        <f t="shared" si="3"/>
        <v>306.25</v>
      </c>
      <c r="V31" s="76">
        <f t="shared" si="3"/>
        <v>293.75</v>
      </c>
      <c r="W31" s="76">
        <f>($C31+5)*W11</f>
        <v>309.375</v>
      </c>
      <c r="X31" s="76">
        <f>($C31+2)*X11</f>
        <v>279.5</v>
      </c>
      <c r="Y31" s="76">
        <f>($C31+2)*Y11</f>
        <v>266.5</v>
      </c>
      <c r="Z31" s="76">
        <f>($C31+2)*Z11</f>
        <v>253.5</v>
      </c>
      <c r="AA31" s="76">
        <f>($C31+2)*AA11</f>
        <v>240.5</v>
      </c>
      <c r="AB31" s="76">
        <f>($C31+2)*AB11</f>
        <v>221</v>
      </c>
    </row>
    <row r="32" spans="1:55" s="78" customFormat="1" ht="15.75" thickBot="1">
      <c r="A32" s="34" t="s">
        <v>30</v>
      </c>
      <c r="B32" s="35"/>
      <c r="C32" s="36"/>
      <c r="D32" s="77">
        <f>D15+D16+D30+D31</f>
        <v>2468.9499999999998</v>
      </c>
      <c r="E32" s="77">
        <f t="shared" ref="E32:AB32" si="4">E15+E16+E30+E31</f>
        <v>2420.96</v>
      </c>
      <c r="F32" s="77">
        <f t="shared" si="4"/>
        <v>3116.32</v>
      </c>
      <c r="G32" s="77">
        <f t="shared" si="4"/>
        <v>3162.98</v>
      </c>
      <c r="H32" s="77">
        <f t="shared" si="4"/>
        <v>3205.48</v>
      </c>
      <c r="I32" s="77">
        <f t="shared" si="4"/>
        <v>3219.23</v>
      </c>
      <c r="J32" s="77">
        <f t="shared" si="4"/>
        <v>3250.48</v>
      </c>
      <c r="K32" s="77">
        <f t="shared" si="4"/>
        <v>3262.98</v>
      </c>
      <c r="L32" s="77">
        <f t="shared" si="4"/>
        <v>3287.98</v>
      </c>
      <c r="M32" s="77">
        <f t="shared" si="4"/>
        <v>3287.98</v>
      </c>
      <c r="N32" s="77">
        <f t="shared" si="4"/>
        <v>3287.98</v>
      </c>
      <c r="O32" s="77">
        <f t="shared" si="4"/>
        <v>3287.98</v>
      </c>
      <c r="P32" s="77">
        <f t="shared" si="4"/>
        <v>3281.73</v>
      </c>
      <c r="Q32" s="77">
        <f t="shared" si="4"/>
        <v>3269.23</v>
      </c>
      <c r="R32" s="77">
        <f t="shared" si="4"/>
        <v>3256.73</v>
      </c>
      <c r="S32" s="77">
        <f t="shared" si="4"/>
        <v>3244.23</v>
      </c>
      <c r="T32" s="77">
        <f t="shared" si="4"/>
        <v>3237.98</v>
      </c>
      <c r="U32" s="77">
        <f t="shared" si="4"/>
        <v>3219.23</v>
      </c>
      <c r="V32" s="77">
        <f t="shared" si="4"/>
        <v>3206.73</v>
      </c>
      <c r="W32" s="77">
        <f t="shared" si="4"/>
        <v>3229.855</v>
      </c>
      <c r="X32" s="77">
        <f t="shared" si="4"/>
        <v>3199.98</v>
      </c>
      <c r="Y32" s="77">
        <f t="shared" si="4"/>
        <v>3186.98</v>
      </c>
      <c r="Z32" s="77">
        <f t="shared" si="4"/>
        <v>3173.98</v>
      </c>
      <c r="AA32" s="77">
        <f t="shared" si="4"/>
        <v>3160.98</v>
      </c>
      <c r="AB32" s="77">
        <f t="shared" si="4"/>
        <v>3142.48</v>
      </c>
    </row>
    <row r="33" spans="1:55" s="78" customFormat="1" ht="15.75" thickBot="1">
      <c r="A33" s="79" t="s">
        <v>31</v>
      </c>
      <c r="B33" s="80"/>
      <c r="C33" s="81"/>
      <c r="D33" s="82">
        <f t="shared" ref="D33:AB33" si="5">D13-D32</f>
        <v>-2468.9499999999998</v>
      </c>
      <c r="E33" s="83">
        <f t="shared" si="5"/>
        <v>-2420.96</v>
      </c>
      <c r="F33" s="82">
        <f t="shared" si="5"/>
        <v>-2313.8200000000002</v>
      </c>
      <c r="G33" s="84">
        <f t="shared" si="5"/>
        <v>-1022.98</v>
      </c>
      <c r="H33" s="84">
        <f t="shared" si="5"/>
        <v>-396.73</v>
      </c>
      <c r="I33" s="84">
        <f t="shared" si="5"/>
        <v>57.644999999999982</v>
      </c>
      <c r="J33" s="84">
        <f t="shared" si="5"/>
        <v>360.77</v>
      </c>
      <c r="K33" s="84">
        <f t="shared" si="5"/>
        <v>482.02</v>
      </c>
      <c r="L33" s="84">
        <f t="shared" si="5"/>
        <v>724.52</v>
      </c>
      <c r="M33" s="84">
        <f t="shared" si="5"/>
        <v>724.52</v>
      </c>
      <c r="N33" s="84">
        <f t="shared" si="5"/>
        <v>724.52</v>
      </c>
      <c r="O33" s="84">
        <f t="shared" si="5"/>
        <v>724.52</v>
      </c>
      <c r="P33" s="84">
        <f t="shared" si="5"/>
        <v>663.89499999999998</v>
      </c>
      <c r="Q33" s="84">
        <f t="shared" si="5"/>
        <v>542.64499999999998</v>
      </c>
      <c r="R33" s="84">
        <f t="shared" si="5"/>
        <v>421.39499999999998</v>
      </c>
      <c r="S33" s="84">
        <f t="shared" si="5"/>
        <v>300.14499999999998</v>
      </c>
      <c r="T33" s="84">
        <f t="shared" si="5"/>
        <v>239.51999999999998</v>
      </c>
      <c r="U33" s="84">
        <f t="shared" si="5"/>
        <v>57.644999999999982</v>
      </c>
      <c r="V33" s="84">
        <f t="shared" si="5"/>
        <v>-63.605000000000018</v>
      </c>
      <c r="W33" s="84">
        <f t="shared" si="5"/>
        <v>-220.48000000000002</v>
      </c>
      <c r="X33" s="84">
        <f t="shared" si="5"/>
        <v>-324.35500000000002</v>
      </c>
      <c r="Y33" s="84">
        <f t="shared" si="5"/>
        <v>-445.10500000000002</v>
      </c>
      <c r="Z33" s="84">
        <f t="shared" si="5"/>
        <v>-565.85500000000002</v>
      </c>
      <c r="AA33" s="84">
        <f t="shared" si="5"/>
        <v>-686.60500000000002</v>
      </c>
      <c r="AB33" s="84">
        <f t="shared" si="5"/>
        <v>-868.73</v>
      </c>
    </row>
    <row r="34" spans="1:55" ht="15.75" thickBot="1">
      <c r="A34" s="85" t="s">
        <v>32</v>
      </c>
      <c r="B34" s="86"/>
      <c r="C34" s="87">
        <f>D3</f>
        <v>0.11</v>
      </c>
      <c r="E34" s="88">
        <f>ROUND(NPV(C34,D33:AB33),0)</f>
        <v>-5199</v>
      </c>
      <c r="F34" s="89"/>
      <c r="G34" s="89"/>
      <c r="H34" s="90"/>
      <c r="I34" s="90"/>
      <c r="J34" s="89"/>
      <c r="K34" s="89"/>
      <c r="L34" s="89"/>
      <c r="M34" s="89"/>
      <c r="N34" s="90"/>
      <c r="O34" s="90"/>
      <c r="P34" s="90"/>
      <c r="Q34" s="90"/>
      <c r="R34" s="90"/>
      <c r="S34" s="90"/>
      <c r="T34" s="90"/>
      <c r="U34" s="90"/>
      <c r="V34" s="90"/>
      <c r="W34" s="90"/>
      <c r="X34" s="90"/>
      <c r="Y34" s="90"/>
      <c r="Z34" s="90"/>
      <c r="AA34" s="91"/>
      <c r="AB34" s="92"/>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row>
    <row r="35" spans="1:55" hidden="1">
      <c r="A35" s="93" t="s">
        <v>33</v>
      </c>
      <c r="B35" s="60"/>
      <c r="C35" s="94"/>
      <c r="D35" s="62">
        <v>42231</v>
      </c>
      <c r="E35" s="95"/>
      <c r="F35" s="89"/>
      <c r="G35" s="90"/>
      <c r="H35" s="90"/>
      <c r="I35" s="90"/>
      <c r="J35" s="89"/>
      <c r="K35" s="90"/>
      <c r="L35" s="89"/>
      <c r="M35" s="90"/>
      <c r="N35" s="89" t="s">
        <v>34</v>
      </c>
      <c r="O35" s="90"/>
      <c r="P35" s="90"/>
      <c r="Q35" s="90"/>
      <c r="R35" s="90"/>
      <c r="S35" s="90"/>
      <c r="T35" s="90"/>
      <c r="U35" s="90"/>
      <c r="V35" s="90"/>
      <c r="W35" s="90"/>
      <c r="X35" s="90"/>
      <c r="Y35" s="90"/>
      <c r="Z35" s="90"/>
      <c r="AA35" s="91"/>
      <c r="AB35" s="96"/>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row>
    <row r="36" spans="1:55" ht="15.75" hidden="1" thickBot="1">
      <c r="A36" s="93" t="s">
        <v>35</v>
      </c>
      <c r="B36" s="60">
        <v>25</v>
      </c>
      <c r="C36" s="97">
        <v>0.05</v>
      </c>
      <c r="D36" s="98">
        <f>(1+C36)^-(B36+2)</f>
        <v>0.2678483190002377</v>
      </c>
      <c r="E36" s="99"/>
      <c r="F36" s="100"/>
      <c r="G36" s="101"/>
      <c r="H36" s="101"/>
      <c r="I36" s="101"/>
      <c r="J36" s="102"/>
      <c r="K36" s="103"/>
      <c r="L36" s="100"/>
      <c r="M36" s="101"/>
      <c r="N36" s="101"/>
      <c r="O36" s="101"/>
      <c r="P36" s="101"/>
      <c r="Q36" s="101"/>
      <c r="R36" s="101"/>
      <c r="S36" s="101"/>
      <c r="T36" s="101"/>
      <c r="U36" s="101"/>
      <c r="V36" s="101"/>
      <c r="W36" s="101"/>
      <c r="X36" s="101"/>
      <c r="Y36" s="101"/>
      <c r="Z36" s="101"/>
      <c r="AA36" s="91"/>
      <c r="AB36" s="96"/>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row>
    <row r="37" spans="1:55" ht="15.75" hidden="1" thickBot="1">
      <c r="A37" s="93" t="s">
        <v>36</v>
      </c>
      <c r="B37" s="60"/>
      <c r="C37" s="94"/>
      <c r="D37" s="104"/>
      <c r="E37" s="105">
        <f>ROUND(D36*D35,0)</f>
        <v>11312</v>
      </c>
      <c r="F37" s="101"/>
      <c r="G37" s="102"/>
      <c r="H37" s="101"/>
      <c r="I37" s="101"/>
      <c r="J37" s="101"/>
      <c r="K37" s="101"/>
      <c r="L37" s="101"/>
      <c r="M37" s="102"/>
      <c r="N37" s="101"/>
      <c r="O37" s="101"/>
      <c r="P37" s="101"/>
      <c r="Q37" s="101"/>
      <c r="R37" s="101"/>
      <c r="S37" s="101"/>
      <c r="T37" s="101"/>
      <c r="U37" s="101"/>
      <c r="V37" s="101"/>
      <c r="W37" s="101"/>
      <c r="X37" s="101"/>
      <c r="Y37" s="101"/>
      <c r="Z37" s="101"/>
      <c r="AA37" s="91"/>
      <c r="AB37" s="96"/>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row>
    <row r="38" spans="1:55" ht="15.75" hidden="1" thickBot="1">
      <c r="A38" s="106" t="s">
        <v>37</v>
      </c>
      <c r="B38" s="107"/>
      <c r="C38" s="108"/>
      <c r="D38" s="109"/>
      <c r="E38" s="110">
        <f>E34+E37</f>
        <v>6113</v>
      </c>
      <c r="F38" s="91"/>
      <c r="G38" s="111"/>
      <c r="H38" s="91"/>
      <c r="I38" s="91"/>
      <c r="J38" s="112"/>
      <c r="K38" s="91"/>
      <c r="L38" s="91"/>
      <c r="M38" s="111"/>
      <c r="N38" s="91"/>
      <c r="O38" s="91"/>
      <c r="P38" s="91"/>
      <c r="Q38" s="91"/>
      <c r="R38" s="91"/>
      <c r="S38" s="91"/>
      <c r="T38" s="91"/>
      <c r="U38" s="91"/>
      <c r="V38" s="91"/>
      <c r="W38" s="91"/>
      <c r="X38" s="91"/>
      <c r="Y38" s="91"/>
      <c r="Z38" s="91"/>
      <c r="AA38" s="91"/>
      <c r="AB38" s="96"/>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row>
    <row r="39" spans="1:55" ht="18" thickBot="1">
      <c r="A39" s="113" t="s">
        <v>51</v>
      </c>
      <c r="B39" s="20"/>
      <c r="C39" s="114"/>
      <c r="D39" s="115" t="s">
        <v>38</v>
      </c>
      <c r="E39" s="116">
        <f>E34</f>
        <v>-5199</v>
      </c>
      <c r="F39" s="96"/>
      <c r="G39" s="117"/>
      <c r="H39" s="117"/>
      <c r="I39" s="117"/>
      <c r="J39" s="117"/>
      <c r="K39" s="117"/>
      <c r="L39" s="117"/>
      <c r="M39" s="117"/>
      <c r="N39" s="117"/>
      <c r="O39" s="117"/>
      <c r="P39" s="117"/>
      <c r="Q39" s="117"/>
      <c r="R39" s="117"/>
      <c r="S39" s="117"/>
      <c r="T39" s="117"/>
      <c r="U39" s="117"/>
      <c r="V39" s="117"/>
      <c r="W39" s="117"/>
      <c r="X39" s="117"/>
      <c r="Y39" s="117"/>
      <c r="Z39" s="117"/>
      <c r="AA39" s="117"/>
      <c r="AB39" s="96"/>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row>
    <row r="40" spans="1:55" ht="18" thickBot="1">
      <c r="A40" s="9"/>
      <c r="B40" s="9"/>
      <c r="C40" s="118"/>
      <c r="D40" s="119" t="s">
        <v>39</v>
      </c>
      <c r="E40" s="120">
        <f>E39/D4</f>
        <v>-1624.6875</v>
      </c>
      <c r="F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row>
    <row r="41" spans="1:55" ht="18" thickBot="1">
      <c r="A41" s="121" t="s">
        <v>52</v>
      </c>
      <c r="B41" s="122"/>
      <c r="C41" s="123"/>
      <c r="D41" s="115" t="s">
        <v>40</v>
      </c>
      <c r="E41" s="124">
        <f>E39/25</f>
        <v>-207.96</v>
      </c>
      <c r="F41" s="125"/>
      <c r="G41" s="126"/>
      <c r="H41" s="126"/>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row>
    <row r="42" spans="1:55" ht="18" thickBot="1">
      <c r="B42" s="9"/>
      <c r="C42" s="118"/>
      <c r="D42" s="119" t="s">
        <v>41</v>
      </c>
      <c r="E42" s="120">
        <f>E40/25</f>
        <v>-64.987499999999997</v>
      </c>
      <c r="G42" s="127"/>
      <c r="H42" s="127"/>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row>
    <row r="43" spans="1:55">
      <c r="C43" s="8"/>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row>
    <row r="45" spans="1:55" ht="15.75" thickBot="1"/>
    <row r="46" spans="1:55" s="9" customFormat="1" ht="15.75" thickBot="1">
      <c r="A46" s="214" t="s">
        <v>80</v>
      </c>
      <c r="B46" s="215"/>
      <c r="C46" s="216"/>
      <c r="D46" s="210" t="s">
        <v>2</v>
      </c>
      <c r="E46" s="211"/>
      <c r="F46" s="212"/>
      <c r="G46" s="205" t="s">
        <v>3</v>
      </c>
      <c r="H46" s="206"/>
      <c r="I46" s="206"/>
      <c r="J46" s="213"/>
      <c r="K46" s="205" t="s">
        <v>4</v>
      </c>
      <c r="L46" s="206"/>
      <c r="M46" s="206"/>
      <c r="N46" s="206"/>
      <c r="O46" s="206"/>
      <c r="P46" s="206"/>
      <c r="Q46" s="206"/>
      <c r="R46" s="206"/>
      <c r="S46" s="206"/>
      <c r="T46" s="206"/>
      <c r="U46" s="206"/>
      <c r="V46" s="206"/>
      <c r="W46" s="213"/>
      <c r="X46" s="205" t="s">
        <v>5</v>
      </c>
      <c r="Y46" s="206"/>
      <c r="Z46" s="206"/>
      <c r="AA46" s="206"/>
      <c r="AB46" s="207"/>
    </row>
    <row r="47" spans="1:55" s="9" customFormat="1" ht="15.75" thickBot="1">
      <c r="A47" s="10" t="s">
        <v>6</v>
      </c>
      <c r="B47" s="11"/>
      <c r="C47" s="12"/>
      <c r="D47" s="12">
        <v>0</v>
      </c>
      <c r="E47" s="12">
        <v>1</v>
      </c>
      <c r="F47" s="12">
        <v>2</v>
      </c>
      <c r="G47" s="12">
        <v>3</v>
      </c>
      <c r="H47" s="12">
        <v>4</v>
      </c>
      <c r="I47" s="12">
        <v>5</v>
      </c>
      <c r="J47" s="12">
        <v>6</v>
      </c>
      <c r="K47" s="12">
        <v>7</v>
      </c>
      <c r="L47" s="12">
        <v>8</v>
      </c>
      <c r="M47" s="12">
        <v>9</v>
      </c>
      <c r="N47" s="12">
        <v>10</v>
      </c>
      <c r="O47" s="12">
        <v>11</v>
      </c>
      <c r="P47" s="12">
        <v>12</v>
      </c>
      <c r="Q47" s="12">
        <v>13</v>
      </c>
      <c r="R47" s="12">
        <v>14</v>
      </c>
      <c r="S47" s="12">
        <v>15</v>
      </c>
      <c r="T47" s="12">
        <v>16</v>
      </c>
      <c r="U47" s="12">
        <v>17</v>
      </c>
      <c r="V47" s="12">
        <v>18</v>
      </c>
      <c r="W47" s="12">
        <v>19</v>
      </c>
      <c r="X47" s="12">
        <v>20</v>
      </c>
      <c r="Y47" s="12">
        <v>21</v>
      </c>
      <c r="Z47" s="12">
        <v>22</v>
      </c>
      <c r="AA47" s="12">
        <v>23</v>
      </c>
      <c r="AB47" s="12">
        <v>24</v>
      </c>
    </row>
    <row r="48" spans="1:55" s="9" customFormat="1" ht="15.75" thickBot="1">
      <c r="A48" s="129"/>
      <c r="B48" s="14" t="e">
        <f>SUM(F49:I49)/SUM(F50:I50)</f>
        <v>#DIV/0!</v>
      </c>
      <c r="C48" s="15"/>
      <c r="D48" s="16">
        <v>2011</v>
      </c>
      <c r="E48" s="16">
        <f>D48+1</f>
        <v>2012</v>
      </c>
      <c r="F48" s="16">
        <f t="shared" ref="F48" si="6">E48+1</f>
        <v>2013</v>
      </c>
      <c r="G48" s="16">
        <f t="shared" ref="G48" si="7">F48+1</f>
        <v>2014</v>
      </c>
      <c r="H48" s="16">
        <f t="shared" ref="H48" si="8">G48+1</f>
        <v>2015</v>
      </c>
      <c r="I48" s="16">
        <f t="shared" ref="I48" si="9">H48+1</f>
        <v>2016</v>
      </c>
      <c r="J48" s="16">
        <f t="shared" ref="J48" si="10">I48+1</f>
        <v>2017</v>
      </c>
      <c r="K48" s="16">
        <f t="shared" ref="K48" si="11">J48+1</f>
        <v>2018</v>
      </c>
      <c r="L48" s="16">
        <f t="shared" ref="L48" si="12">K48+1</f>
        <v>2019</v>
      </c>
      <c r="M48" s="16">
        <f t="shared" ref="M48" si="13">L48+1</f>
        <v>2020</v>
      </c>
      <c r="N48" s="16">
        <f t="shared" ref="N48" si="14">M48+1</f>
        <v>2021</v>
      </c>
      <c r="O48" s="16">
        <f t="shared" ref="O48" si="15">N48+1</f>
        <v>2022</v>
      </c>
      <c r="P48" s="16">
        <f t="shared" ref="P48" si="16">O48+1</f>
        <v>2023</v>
      </c>
      <c r="Q48" s="16">
        <f t="shared" ref="Q48" si="17">P48+1</f>
        <v>2024</v>
      </c>
      <c r="R48" s="16">
        <f t="shared" ref="R48" si="18">Q48+1</f>
        <v>2025</v>
      </c>
      <c r="S48" s="16">
        <f t="shared" ref="S48" si="19">R48+1</f>
        <v>2026</v>
      </c>
      <c r="T48" s="16">
        <f t="shared" ref="T48" si="20">S48+1</f>
        <v>2027</v>
      </c>
      <c r="U48" s="16">
        <f t="shared" ref="U48" si="21">T48+1</f>
        <v>2028</v>
      </c>
      <c r="V48" s="16">
        <f t="shared" ref="V48" si="22">U48+1</f>
        <v>2029</v>
      </c>
      <c r="W48" s="16">
        <f t="shared" ref="W48" si="23">V48+1</f>
        <v>2030</v>
      </c>
      <c r="X48" s="16">
        <f t="shared" ref="X48" si="24">W48+1</f>
        <v>2031</v>
      </c>
      <c r="Y48" s="16">
        <f t="shared" ref="Y48" si="25">X48+1</f>
        <v>2032</v>
      </c>
      <c r="Z48" s="16">
        <f t="shared" ref="Z48" si="26">Y48+1</f>
        <v>2033</v>
      </c>
      <c r="AA48" s="16">
        <f t="shared" ref="AA48" si="27">Z48+1</f>
        <v>2034</v>
      </c>
      <c r="AB48" s="16">
        <f t="shared" ref="AB48" si="28">AA48+1</f>
        <v>2035</v>
      </c>
    </row>
    <row r="49" spans="1:28" s="9" customFormat="1" ht="15.75" thickBot="1">
      <c r="A49" s="17" t="s">
        <v>8</v>
      </c>
      <c r="B49" s="18"/>
      <c r="C49" s="19"/>
      <c r="D49" s="20"/>
      <c r="E49" s="20"/>
      <c r="F49" s="21"/>
      <c r="G49" s="21"/>
      <c r="H49" s="21"/>
      <c r="I49" s="21"/>
      <c r="J49" s="21"/>
      <c r="K49" s="21"/>
      <c r="L49" s="21"/>
      <c r="M49" s="21"/>
      <c r="N49" s="21"/>
      <c r="O49" s="21"/>
      <c r="P49" s="21"/>
      <c r="Q49" s="21"/>
      <c r="R49" s="19"/>
      <c r="S49" s="19"/>
      <c r="T49" s="19"/>
      <c r="U49" s="19"/>
      <c r="V49" s="19"/>
      <c r="W49" s="19"/>
      <c r="X49" s="19"/>
      <c r="Y49" s="19"/>
      <c r="Z49" s="19"/>
      <c r="AA49" s="19"/>
      <c r="AB49" s="19"/>
    </row>
    <row r="50" spans="1:28" s="29" customFormat="1">
      <c r="A50" s="22" t="s">
        <v>9</v>
      </c>
      <c r="B50" s="23" t="s">
        <v>65</v>
      </c>
      <c r="C50" s="23">
        <v>0</v>
      </c>
      <c r="D50" s="131">
        <v>0</v>
      </c>
      <c r="E50" s="133">
        <v>0</v>
      </c>
      <c r="F50" s="134">
        <v>0</v>
      </c>
      <c r="G50" s="135">
        <v>0</v>
      </c>
      <c r="H50" s="135">
        <v>0</v>
      </c>
      <c r="I50" s="135">
        <v>0</v>
      </c>
      <c r="J50" s="135">
        <v>0</v>
      </c>
      <c r="K50" s="135">
        <v>0</v>
      </c>
      <c r="L50" s="135">
        <v>0</v>
      </c>
      <c r="M50" s="135">
        <v>0</v>
      </c>
      <c r="N50" s="135">
        <v>0</v>
      </c>
      <c r="O50" s="135">
        <v>0</v>
      </c>
      <c r="P50" s="135">
        <v>0</v>
      </c>
      <c r="Q50" s="135">
        <v>0</v>
      </c>
      <c r="R50" s="135">
        <v>0</v>
      </c>
      <c r="S50" s="135">
        <v>0</v>
      </c>
      <c r="T50" s="135">
        <v>0</v>
      </c>
      <c r="U50" s="135">
        <v>0</v>
      </c>
      <c r="V50" s="135">
        <v>0</v>
      </c>
      <c r="W50" s="135">
        <v>0</v>
      </c>
      <c r="X50" s="135">
        <v>0</v>
      </c>
      <c r="Y50" s="135">
        <v>0</v>
      </c>
      <c r="Z50" s="135">
        <v>0</v>
      </c>
      <c r="AA50" s="135">
        <v>0</v>
      </c>
      <c r="AB50" s="135">
        <v>0</v>
      </c>
    </row>
    <row r="51" spans="1:28" s="29" customFormat="1">
      <c r="A51" s="30" t="s">
        <v>42</v>
      </c>
      <c r="B51" s="31"/>
      <c r="C51" s="31">
        <v>535</v>
      </c>
      <c r="D51" s="32">
        <v>0</v>
      </c>
      <c r="E51" s="32">
        <v>0</v>
      </c>
      <c r="F51" s="33">
        <v>535</v>
      </c>
      <c r="G51" s="33">
        <v>535</v>
      </c>
      <c r="H51" s="33">
        <v>535</v>
      </c>
      <c r="I51" s="33">
        <v>535</v>
      </c>
      <c r="J51" s="33">
        <v>535</v>
      </c>
      <c r="K51" s="33">
        <v>535</v>
      </c>
      <c r="L51" s="33">
        <v>535</v>
      </c>
      <c r="M51" s="33">
        <v>535</v>
      </c>
      <c r="N51" s="33">
        <v>535</v>
      </c>
      <c r="O51" s="33">
        <v>535</v>
      </c>
      <c r="P51" s="33">
        <v>535</v>
      </c>
      <c r="Q51" s="33">
        <v>535</v>
      </c>
      <c r="R51" s="33">
        <v>535</v>
      </c>
      <c r="S51" s="33">
        <v>535</v>
      </c>
      <c r="T51" s="33">
        <v>535</v>
      </c>
      <c r="U51" s="33">
        <v>535</v>
      </c>
      <c r="V51" s="33">
        <v>535</v>
      </c>
      <c r="W51" s="33">
        <v>535</v>
      </c>
      <c r="X51" s="33">
        <v>535</v>
      </c>
      <c r="Y51" s="33">
        <v>535</v>
      </c>
      <c r="Z51" s="33">
        <v>535</v>
      </c>
      <c r="AA51" s="33">
        <v>535</v>
      </c>
      <c r="AB51" s="33">
        <v>535</v>
      </c>
    </row>
    <row r="52" spans="1:28" s="29" customFormat="1" ht="15.75" thickBot="1">
      <c r="A52" s="34" t="s">
        <v>11</v>
      </c>
      <c r="B52" s="35"/>
      <c r="C52" s="36"/>
      <c r="D52" s="37">
        <f>D51*D50</f>
        <v>0</v>
      </c>
      <c r="E52" s="37">
        <f t="shared" ref="E52:AB52" si="29">E51*E50</f>
        <v>0</v>
      </c>
      <c r="F52" s="37">
        <f t="shared" si="29"/>
        <v>0</v>
      </c>
      <c r="G52" s="37">
        <f t="shared" si="29"/>
        <v>0</v>
      </c>
      <c r="H52" s="37">
        <f t="shared" si="29"/>
        <v>0</v>
      </c>
      <c r="I52" s="37">
        <f t="shared" si="29"/>
        <v>0</v>
      </c>
      <c r="J52" s="37">
        <f t="shared" si="29"/>
        <v>0</v>
      </c>
      <c r="K52" s="37">
        <f t="shared" si="29"/>
        <v>0</v>
      </c>
      <c r="L52" s="37">
        <f t="shared" si="29"/>
        <v>0</v>
      </c>
      <c r="M52" s="37">
        <f t="shared" si="29"/>
        <v>0</v>
      </c>
      <c r="N52" s="37">
        <f t="shared" si="29"/>
        <v>0</v>
      </c>
      <c r="O52" s="37">
        <f t="shared" si="29"/>
        <v>0</v>
      </c>
      <c r="P52" s="37">
        <f t="shared" si="29"/>
        <v>0</v>
      </c>
      <c r="Q52" s="37">
        <f t="shared" si="29"/>
        <v>0</v>
      </c>
      <c r="R52" s="37">
        <f t="shared" si="29"/>
        <v>0</v>
      </c>
      <c r="S52" s="37">
        <f t="shared" si="29"/>
        <v>0</v>
      </c>
      <c r="T52" s="37">
        <f t="shared" si="29"/>
        <v>0</v>
      </c>
      <c r="U52" s="37">
        <f t="shared" si="29"/>
        <v>0</v>
      </c>
      <c r="V52" s="37">
        <f t="shared" si="29"/>
        <v>0</v>
      </c>
      <c r="W52" s="37">
        <f t="shared" si="29"/>
        <v>0</v>
      </c>
      <c r="X52" s="37">
        <f t="shared" si="29"/>
        <v>0</v>
      </c>
      <c r="Y52" s="37">
        <f t="shared" si="29"/>
        <v>0</v>
      </c>
      <c r="Z52" s="37">
        <f t="shared" si="29"/>
        <v>0</v>
      </c>
      <c r="AA52" s="37">
        <f t="shared" si="29"/>
        <v>0</v>
      </c>
      <c r="AB52" s="37">
        <f t="shared" si="29"/>
        <v>0</v>
      </c>
    </row>
    <row r="53" spans="1:28" s="9" customFormat="1" ht="15.75" thickBot="1">
      <c r="A53" s="17" t="s">
        <v>12</v>
      </c>
      <c r="B53" s="18"/>
      <c r="C53" s="19"/>
      <c r="D53" s="20"/>
      <c r="E53" s="38"/>
      <c r="F53" s="39"/>
      <c r="G53" s="19"/>
      <c r="H53" s="19"/>
      <c r="I53" s="19"/>
      <c r="J53" s="19"/>
      <c r="K53" s="19"/>
      <c r="L53" s="19"/>
      <c r="M53" s="19"/>
      <c r="N53" s="19"/>
      <c r="O53" s="19"/>
      <c r="P53" s="19"/>
      <c r="Q53" s="19"/>
      <c r="R53" s="19"/>
      <c r="S53" s="19"/>
      <c r="T53" s="19"/>
      <c r="U53" s="19"/>
      <c r="V53" s="19"/>
      <c r="W53" s="19"/>
      <c r="X53" s="19"/>
      <c r="Y53" s="19"/>
      <c r="Z53" s="19"/>
      <c r="AA53" s="19"/>
      <c r="AB53" s="19"/>
    </row>
    <row r="54" spans="1:28" s="29" customFormat="1" ht="15.75" thickBot="1">
      <c r="A54" s="30" t="s">
        <v>13</v>
      </c>
      <c r="B54" s="40"/>
      <c r="C54" s="41"/>
      <c r="D54" s="132">
        <v>0</v>
      </c>
      <c r="E54" s="42">
        <v>0</v>
      </c>
      <c r="F54" s="42">
        <v>0</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1</v>
      </c>
    </row>
    <row r="55" spans="1:28" s="29" customFormat="1" ht="15.75" thickBot="1">
      <c r="A55" s="43" t="s">
        <v>14</v>
      </c>
      <c r="B55" s="44"/>
      <c r="C55" s="45"/>
      <c r="D55" s="46">
        <f>650</f>
        <v>650</v>
      </c>
      <c r="E55" s="46">
        <f>650</f>
        <v>650</v>
      </c>
      <c r="F55" s="46">
        <f>650</f>
        <v>650</v>
      </c>
      <c r="G55" s="46">
        <f>650</f>
        <v>650</v>
      </c>
      <c r="H55" s="46">
        <f>650</f>
        <v>650</v>
      </c>
      <c r="I55" s="46">
        <f>650</f>
        <v>650</v>
      </c>
      <c r="J55" s="46">
        <f>650</f>
        <v>650</v>
      </c>
      <c r="K55" s="46">
        <f>650</f>
        <v>650</v>
      </c>
      <c r="L55" s="46">
        <f>650</f>
        <v>650</v>
      </c>
      <c r="M55" s="46">
        <f>650</f>
        <v>650</v>
      </c>
      <c r="N55" s="46">
        <f>650</f>
        <v>650</v>
      </c>
      <c r="O55" s="46">
        <f>650</f>
        <v>650</v>
      </c>
      <c r="P55" s="46">
        <f>650</f>
        <v>650</v>
      </c>
      <c r="Q55" s="46">
        <f>650</f>
        <v>650</v>
      </c>
      <c r="R55" s="46">
        <f>650</f>
        <v>650</v>
      </c>
      <c r="S55" s="46">
        <f>650</f>
        <v>650</v>
      </c>
      <c r="T55" s="46">
        <f>650</f>
        <v>650</v>
      </c>
      <c r="U55" s="46">
        <f>650</f>
        <v>650</v>
      </c>
      <c r="V55" s="46">
        <f>650</f>
        <v>650</v>
      </c>
      <c r="W55" s="46">
        <f>650</f>
        <v>650</v>
      </c>
      <c r="X55" s="46">
        <f>650</f>
        <v>650</v>
      </c>
      <c r="Y55" s="46">
        <f>650</f>
        <v>650</v>
      </c>
      <c r="Z55" s="46">
        <f>650</f>
        <v>650</v>
      </c>
      <c r="AA55" s="46">
        <f>650</f>
        <v>650</v>
      </c>
      <c r="AB55" s="46">
        <f>650</f>
        <v>650</v>
      </c>
    </row>
    <row r="56" spans="1:28" s="29" customFormat="1">
      <c r="A56" s="22" t="s">
        <v>15</v>
      </c>
      <c r="B56" s="47"/>
      <c r="C56" s="48"/>
      <c r="D56" s="49"/>
      <c r="E56" s="50"/>
      <c r="F56" s="49"/>
      <c r="G56" s="49"/>
      <c r="H56" s="49"/>
      <c r="I56" s="49"/>
      <c r="J56" s="49"/>
      <c r="K56" s="49"/>
      <c r="L56" s="49"/>
      <c r="M56" s="49"/>
      <c r="N56" s="49"/>
      <c r="O56" s="49"/>
      <c r="P56" s="49"/>
      <c r="Q56" s="49"/>
      <c r="R56" s="49"/>
      <c r="S56" s="49"/>
      <c r="T56" s="49"/>
      <c r="U56" s="49"/>
      <c r="V56" s="49"/>
      <c r="W56" s="49"/>
      <c r="X56" s="49"/>
      <c r="Y56" s="49"/>
      <c r="Z56" s="49"/>
      <c r="AA56" s="49"/>
      <c r="AB56" s="49"/>
    </row>
    <row r="57" spans="1:28" s="9" customFormat="1">
      <c r="A57" s="51" t="s">
        <v>16</v>
      </c>
      <c r="B57" s="52"/>
      <c r="C57" s="53"/>
      <c r="D57" s="54">
        <v>450</v>
      </c>
      <c r="E57" s="55">
        <v>250</v>
      </c>
      <c r="F57" s="56">
        <v>200</v>
      </c>
      <c r="G57" s="57">
        <v>200</v>
      </c>
      <c r="H57" s="57">
        <v>180</v>
      </c>
      <c r="I57" s="57">
        <v>150</v>
      </c>
      <c r="J57" s="57">
        <v>150</v>
      </c>
      <c r="K57" s="57">
        <v>150</v>
      </c>
      <c r="L57" s="57">
        <v>150</v>
      </c>
      <c r="M57" s="57">
        <v>150</v>
      </c>
      <c r="N57" s="57">
        <v>150</v>
      </c>
      <c r="O57" s="57">
        <v>150</v>
      </c>
      <c r="P57" s="57">
        <v>150</v>
      </c>
      <c r="Q57" s="57">
        <v>150</v>
      </c>
      <c r="R57" s="57">
        <v>150</v>
      </c>
      <c r="S57" s="57">
        <v>150</v>
      </c>
      <c r="T57" s="57">
        <v>150</v>
      </c>
      <c r="U57" s="57">
        <v>150</v>
      </c>
      <c r="V57" s="57">
        <v>150</v>
      </c>
      <c r="W57" s="57">
        <v>150</v>
      </c>
      <c r="X57" s="57">
        <v>150</v>
      </c>
      <c r="Y57" s="57">
        <v>150</v>
      </c>
      <c r="Z57" s="57">
        <v>150</v>
      </c>
      <c r="AA57" s="57">
        <v>150</v>
      </c>
      <c r="AB57" s="57">
        <v>150</v>
      </c>
    </row>
    <row r="58" spans="1:28" s="9" customFormat="1">
      <c r="A58" s="51" t="s">
        <v>17</v>
      </c>
      <c r="B58" s="58"/>
      <c r="C58" s="59"/>
      <c r="D58" s="60">
        <v>500</v>
      </c>
      <c r="E58" s="61">
        <v>1000</v>
      </c>
      <c r="F58" s="62">
        <v>1800</v>
      </c>
      <c r="G58" s="63">
        <v>1800</v>
      </c>
      <c r="H58" s="63">
        <v>1800</v>
      </c>
      <c r="I58" s="63">
        <v>1800</v>
      </c>
      <c r="J58" s="63">
        <v>1800</v>
      </c>
      <c r="K58" s="63">
        <v>1800</v>
      </c>
      <c r="L58" s="63">
        <v>1800</v>
      </c>
      <c r="M58" s="63">
        <v>1800</v>
      </c>
      <c r="N58" s="63">
        <v>1800</v>
      </c>
      <c r="O58" s="63">
        <v>1800</v>
      </c>
      <c r="P58" s="63">
        <v>1800</v>
      </c>
      <c r="Q58" s="63">
        <v>1800</v>
      </c>
      <c r="R58" s="63">
        <v>1800</v>
      </c>
      <c r="S58" s="63">
        <v>1800</v>
      </c>
      <c r="T58" s="63">
        <v>1800</v>
      </c>
      <c r="U58" s="63">
        <v>1800</v>
      </c>
      <c r="V58" s="63">
        <v>1800</v>
      </c>
      <c r="W58" s="63">
        <v>1800</v>
      </c>
      <c r="X58" s="63">
        <v>1800</v>
      </c>
      <c r="Y58" s="63">
        <v>1800</v>
      </c>
      <c r="Z58" s="63">
        <v>1800</v>
      </c>
      <c r="AA58" s="63">
        <v>1800</v>
      </c>
      <c r="AB58" s="63">
        <v>1800</v>
      </c>
    </row>
    <row r="59" spans="1:28" s="9" customFormat="1">
      <c r="A59" s="64" t="s">
        <v>18</v>
      </c>
      <c r="B59" s="65"/>
      <c r="C59" s="53"/>
      <c r="D59" s="60">
        <v>15</v>
      </c>
      <c r="E59" s="61">
        <v>15</v>
      </c>
      <c r="F59" s="62">
        <v>30</v>
      </c>
      <c r="G59" s="57">
        <v>30</v>
      </c>
      <c r="H59" s="57">
        <v>30</v>
      </c>
      <c r="I59" s="57">
        <v>30</v>
      </c>
      <c r="J59" s="57">
        <v>30</v>
      </c>
      <c r="K59" s="57">
        <v>30</v>
      </c>
      <c r="L59" s="57">
        <v>30</v>
      </c>
      <c r="M59" s="57">
        <v>30</v>
      </c>
      <c r="N59" s="57">
        <v>30</v>
      </c>
      <c r="O59" s="57">
        <v>30</v>
      </c>
      <c r="P59" s="57">
        <v>30</v>
      </c>
      <c r="Q59" s="57">
        <v>30</v>
      </c>
      <c r="R59" s="57">
        <v>30</v>
      </c>
      <c r="S59" s="57">
        <v>30</v>
      </c>
      <c r="T59" s="57">
        <v>30</v>
      </c>
      <c r="U59" s="57">
        <v>30</v>
      </c>
      <c r="V59" s="57">
        <v>30</v>
      </c>
      <c r="W59" s="57">
        <v>37.5</v>
      </c>
      <c r="X59" s="57">
        <v>37.5</v>
      </c>
      <c r="Y59" s="57">
        <v>37.5</v>
      </c>
      <c r="Z59" s="57">
        <v>37.5</v>
      </c>
      <c r="AA59" s="57">
        <v>37.5</v>
      </c>
      <c r="AB59" s="57">
        <v>37.5</v>
      </c>
    </row>
    <row r="60" spans="1:28" s="9" customFormat="1">
      <c r="A60" s="60" t="s">
        <v>19</v>
      </c>
      <c r="B60" s="66"/>
      <c r="C60" s="53"/>
      <c r="D60" s="60">
        <v>30</v>
      </c>
      <c r="E60" s="61">
        <v>15</v>
      </c>
      <c r="F60" s="62">
        <v>5</v>
      </c>
      <c r="G60" s="57">
        <v>5</v>
      </c>
      <c r="H60" s="57">
        <v>5</v>
      </c>
      <c r="I60" s="57">
        <v>5</v>
      </c>
      <c r="J60" s="57">
        <v>5</v>
      </c>
      <c r="K60" s="57">
        <v>5</v>
      </c>
      <c r="L60" s="57">
        <v>5</v>
      </c>
      <c r="M60" s="57">
        <v>5</v>
      </c>
      <c r="N60" s="57">
        <v>5</v>
      </c>
      <c r="O60" s="57">
        <v>5</v>
      </c>
      <c r="P60" s="57">
        <v>5</v>
      </c>
      <c r="Q60" s="57">
        <v>5</v>
      </c>
      <c r="R60" s="57">
        <v>5</v>
      </c>
      <c r="S60" s="57">
        <v>5</v>
      </c>
      <c r="T60" s="57">
        <v>5</v>
      </c>
      <c r="U60" s="57">
        <v>5</v>
      </c>
      <c r="V60" s="57">
        <v>5</v>
      </c>
      <c r="W60" s="57">
        <v>5</v>
      </c>
      <c r="X60" s="57">
        <v>5</v>
      </c>
      <c r="Y60" s="57">
        <v>5</v>
      </c>
      <c r="Z60" s="57">
        <v>5</v>
      </c>
      <c r="AA60" s="57">
        <v>5</v>
      </c>
      <c r="AB60" s="57">
        <v>5</v>
      </c>
    </row>
    <row r="61" spans="1:28" s="9" customFormat="1">
      <c r="A61" s="51" t="s">
        <v>20</v>
      </c>
      <c r="B61" s="66"/>
      <c r="C61" s="53"/>
      <c r="D61" s="136">
        <v>262.5</v>
      </c>
      <c r="E61" s="137">
        <v>87.5</v>
      </c>
      <c r="F61" s="62">
        <v>10</v>
      </c>
      <c r="G61" s="57">
        <v>10</v>
      </c>
      <c r="H61" s="57">
        <v>10</v>
      </c>
      <c r="I61" s="57">
        <v>10</v>
      </c>
      <c r="J61" s="57">
        <v>10</v>
      </c>
      <c r="K61" s="57">
        <v>10</v>
      </c>
      <c r="L61" s="57">
        <v>10</v>
      </c>
      <c r="M61" s="57">
        <v>10</v>
      </c>
      <c r="N61" s="57">
        <v>10</v>
      </c>
      <c r="O61" s="57">
        <v>10</v>
      </c>
      <c r="P61" s="57">
        <v>10</v>
      </c>
      <c r="Q61" s="57">
        <v>10</v>
      </c>
      <c r="R61" s="57">
        <v>10</v>
      </c>
      <c r="S61" s="57">
        <v>10</v>
      </c>
      <c r="T61" s="57">
        <v>10</v>
      </c>
      <c r="U61" s="57">
        <v>10</v>
      </c>
      <c r="V61" s="57">
        <v>10</v>
      </c>
      <c r="W61" s="57">
        <v>10</v>
      </c>
      <c r="X61" s="57">
        <v>10</v>
      </c>
      <c r="Y61" s="57">
        <v>10</v>
      </c>
      <c r="Z61" s="57">
        <v>10</v>
      </c>
      <c r="AA61" s="57">
        <v>10</v>
      </c>
      <c r="AB61" s="57">
        <v>10</v>
      </c>
    </row>
    <row r="62" spans="1:28" s="9" customFormat="1">
      <c r="A62" s="51" t="s">
        <v>21</v>
      </c>
      <c r="B62" s="66"/>
      <c r="C62" s="53"/>
      <c r="D62" s="60">
        <v>200</v>
      </c>
      <c r="E62" s="61">
        <v>200</v>
      </c>
      <c r="F62" s="62">
        <v>200</v>
      </c>
      <c r="G62" s="57">
        <v>200</v>
      </c>
      <c r="H62" s="57">
        <v>200</v>
      </c>
      <c r="I62" s="57">
        <v>200</v>
      </c>
      <c r="J62" s="57">
        <v>200</v>
      </c>
      <c r="K62" s="57">
        <v>200</v>
      </c>
      <c r="L62" s="57">
        <v>200</v>
      </c>
      <c r="M62" s="57">
        <v>200</v>
      </c>
      <c r="N62" s="57">
        <v>200</v>
      </c>
      <c r="O62" s="57">
        <v>200</v>
      </c>
      <c r="P62" s="57">
        <v>200</v>
      </c>
      <c r="Q62" s="57">
        <v>200</v>
      </c>
      <c r="R62" s="57">
        <v>200</v>
      </c>
      <c r="S62" s="57">
        <v>200</v>
      </c>
      <c r="T62" s="57">
        <v>200</v>
      </c>
      <c r="U62" s="57">
        <v>200</v>
      </c>
      <c r="V62" s="57">
        <v>200</v>
      </c>
      <c r="W62" s="57">
        <v>200</v>
      </c>
      <c r="X62" s="57">
        <v>200</v>
      </c>
      <c r="Y62" s="57">
        <v>200</v>
      </c>
      <c r="Z62" s="57">
        <v>200</v>
      </c>
      <c r="AA62" s="57">
        <v>200</v>
      </c>
      <c r="AB62" s="57">
        <v>200</v>
      </c>
    </row>
    <row r="63" spans="1:28" s="9" customFormat="1">
      <c r="A63" s="51" t="s">
        <v>22</v>
      </c>
      <c r="B63" s="66"/>
      <c r="C63" s="53"/>
      <c r="D63" s="60">
        <v>15</v>
      </c>
      <c r="E63" s="61">
        <v>15</v>
      </c>
      <c r="F63" s="62">
        <v>10</v>
      </c>
      <c r="G63" s="57">
        <v>10</v>
      </c>
      <c r="H63" s="57">
        <v>10</v>
      </c>
      <c r="I63" s="57">
        <v>10</v>
      </c>
      <c r="J63" s="57">
        <v>10</v>
      </c>
      <c r="K63" s="57">
        <v>10</v>
      </c>
      <c r="L63" s="57">
        <v>10</v>
      </c>
      <c r="M63" s="57">
        <v>10</v>
      </c>
      <c r="N63" s="57">
        <v>10</v>
      </c>
      <c r="O63" s="57">
        <v>10</v>
      </c>
      <c r="P63" s="57">
        <v>10</v>
      </c>
      <c r="Q63" s="57">
        <v>10</v>
      </c>
      <c r="R63" s="57">
        <v>10</v>
      </c>
      <c r="S63" s="57">
        <v>10</v>
      </c>
      <c r="T63" s="57">
        <v>10</v>
      </c>
      <c r="U63" s="57">
        <v>10</v>
      </c>
      <c r="V63" s="57">
        <v>10</v>
      </c>
      <c r="W63" s="57">
        <v>10</v>
      </c>
      <c r="X63" s="57">
        <v>10</v>
      </c>
      <c r="Y63" s="57">
        <v>10</v>
      </c>
      <c r="Z63" s="57">
        <v>10</v>
      </c>
      <c r="AA63" s="57">
        <v>10</v>
      </c>
      <c r="AB63" s="57">
        <v>10</v>
      </c>
    </row>
    <row r="64" spans="1:28" s="9" customFormat="1">
      <c r="A64" s="51" t="s">
        <v>23</v>
      </c>
      <c r="B64" s="66"/>
      <c r="C64" s="53"/>
      <c r="D64" s="60">
        <v>100</v>
      </c>
      <c r="E64" s="61">
        <v>30</v>
      </c>
      <c r="F64" s="62">
        <v>25</v>
      </c>
      <c r="G64" s="57">
        <v>0</v>
      </c>
      <c r="H64" s="57">
        <v>0</v>
      </c>
      <c r="I64" s="57">
        <v>0</v>
      </c>
      <c r="J64" s="57">
        <v>0</v>
      </c>
      <c r="K64" s="57">
        <v>0</v>
      </c>
      <c r="L64" s="57">
        <v>0</v>
      </c>
      <c r="M64" s="57">
        <v>0</v>
      </c>
      <c r="N64" s="57">
        <v>0</v>
      </c>
      <c r="O64" s="57">
        <v>0</v>
      </c>
      <c r="P64" s="57">
        <v>0</v>
      </c>
      <c r="Q64" s="57">
        <v>0</v>
      </c>
      <c r="R64" s="57">
        <v>0</v>
      </c>
      <c r="S64" s="57">
        <v>0</v>
      </c>
      <c r="T64" s="57">
        <v>0</v>
      </c>
      <c r="U64" s="57">
        <v>0</v>
      </c>
      <c r="V64" s="57">
        <v>0</v>
      </c>
      <c r="W64" s="57">
        <v>0</v>
      </c>
      <c r="X64" s="57">
        <v>0</v>
      </c>
      <c r="Y64" s="57">
        <v>0</v>
      </c>
      <c r="Z64" s="57">
        <v>0</v>
      </c>
      <c r="AA64" s="57">
        <v>0</v>
      </c>
      <c r="AB64" s="57">
        <v>0</v>
      </c>
    </row>
    <row r="65" spans="1:55" s="9" customFormat="1">
      <c r="A65" s="51" t="s">
        <v>24</v>
      </c>
      <c r="B65" s="66"/>
      <c r="C65" s="53"/>
      <c r="D65" s="60">
        <v>188.47</v>
      </c>
      <c r="E65" s="61">
        <v>100.48</v>
      </c>
      <c r="F65" s="62">
        <v>53.34</v>
      </c>
      <c r="G65" s="57">
        <v>0</v>
      </c>
      <c r="H65" s="57">
        <v>0</v>
      </c>
      <c r="I65" s="57">
        <v>0</v>
      </c>
      <c r="J65" s="57">
        <v>0</v>
      </c>
      <c r="K65" s="57">
        <v>0</v>
      </c>
      <c r="L65" s="57">
        <v>0</v>
      </c>
      <c r="M65" s="57">
        <v>0</v>
      </c>
      <c r="N65" s="57">
        <v>0</v>
      </c>
      <c r="O65" s="57">
        <v>0</v>
      </c>
      <c r="P65" s="57">
        <v>0</v>
      </c>
      <c r="Q65" s="57">
        <v>0</v>
      </c>
      <c r="R65" s="57">
        <v>0</v>
      </c>
      <c r="S65" s="57">
        <v>0</v>
      </c>
      <c r="T65" s="57">
        <v>0</v>
      </c>
      <c r="U65" s="57">
        <v>0</v>
      </c>
      <c r="V65" s="57">
        <v>0</v>
      </c>
      <c r="W65" s="57">
        <v>0</v>
      </c>
      <c r="X65" s="57">
        <v>0</v>
      </c>
      <c r="Y65" s="57">
        <v>0</v>
      </c>
      <c r="Z65" s="57">
        <v>0</v>
      </c>
      <c r="AA65" s="57">
        <v>0</v>
      </c>
      <c r="AB65" s="57">
        <v>0</v>
      </c>
    </row>
    <row r="66" spans="1:55" s="9" customFormat="1">
      <c r="A66" s="51" t="s">
        <v>25</v>
      </c>
      <c r="B66" s="66"/>
      <c r="C66" s="53"/>
      <c r="D66" s="60">
        <v>35.979999999999997</v>
      </c>
      <c r="E66" s="60">
        <v>35.979999999999997</v>
      </c>
      <c r="F66" s="60">
        <v>35.979999999999997</v>
      </c>
      <c r="G66" s="60">
        <v>35.979999999999997</v>
      </c>
      <c r="H66" s="60">
        <v>35.979999999999997</v>
      </c>
      <c r="I66" s="60">
        <v>35.979999999999997</v>
      </c>
      <c r="J66" s="60">
        <v>35.979999999999997</v>
      </c>
      <c r="K66" s="60">
        <v>35.979999999999997</v>
      </c>
      <c r="L66" s="60">
        <v>35.979999999999997</v>
      </c>
      <c r="M66" s="60">
        <v>35.979999999999997</v>
      </c>
      <c r="N66" s="60">
        <v>35.979999999999997</v>
      </c>
      <c r="O66" s="60">
        <v>35.979999999999997</v>
      </c>
      <c r="P66" s="60">
        <v>35.979999999999997</v>
      </c>
      <c r="Q66" s="60">
        <v>35.979999999999997</v>
      </c>
      <c r="R66" s="60">
        <v>35.979999999999997</v>
      </c>
      <c r="S66" s="60">
        <v>35.979999999999997</v>
      </c>
      <c r="T66" s="60">
        <v>35.979999999999997</v>
      </c>
      <c r="U66" s="60">
        <v>35.979999999999997</v>
      </c>
      <c r="V66" s="60">
        <v>35.979999999999997</v>
      </c>
      <c r="W66" s="60">
        <v>35.979999999999997</v>
      </c>
      <c r="X66" s="60">
        <v>35.979999999999997</v>
      </c>
      <c r="Y66" s="60">
        <v>35.979999999999997</v>
      </c>
      <c r="Z66" s="60">
        <v>35.979999999999997</v>
      </c>
      <c r="AA66" s="60">
        <v>35.979999999999997</v>
      </c>
      <c r="AB66" s="60">
        <v>35.979999999999997</v>
      </c>
    </row>
    <row r="67" spans="1:55" s="9" customFormat="1">
      <c r="A67" s="51" t="s">
        <v>26</v>
      </c>
      <c r="B67" s="58"/>
      <c r="C67" s="53"/>
      <c r="D67" s="60">
        <v>2</v>
      </c>
      <c r="E67" s="61">
        <v>2</v>
      </c>
      <c r="F67" s="62">
        <v>2</v>
      </c>
      <c r="G67" s="57">
        <v>2</v>
      </c>
      <c r="H67" s="57">
        <v>2</v>
      </c>
      <c r="I67" s="57">
        <v>2</v>
      </c>
      <c r="J67" s="57">
        <v>2</v>
      </c>
      <c r="K67" s="57">
        <v>2</v>
      </c>
      <c r="L67" s="57">
        <v>2</v>
      </c>
      <c r="M67" s="57">
        <v>2</v>
      </c>
      <c r="N67" s="57">
        <v>2</v>
      </c>
      <c r="O67" s="57">
        <v>2</v>
      </c>
      <c r="P67" s="57">
        <v>2</v>
      </c>
      <c r="Q67" s="57">
        <v>2</v>
      </c>
      <c r="R67" s="57">
        <v>2</v>
      </c>
      <c r="S67" s="57">
        <v>2</v>
      </c>
      <c r="T67" s="57">
        <v>2</v>
      </c>
      <c r="U67" s="57">
        <v>2</v>
      </c>
      <c r="V67" s="57">
        <v>2</v>
      </c>
      <c r="W67" s="57">
        <v>2</v>
      </c>
      <c r="X67" s="57">
        <v>2</v>
      </c>
      <c r="Y67" s="57">
        <v>2</v>
      </c>
      <c r="Z67" s="57">
        <v>2</v>
      </c>
      <c r="AA67" s="57">
        <v>2</v>
      </c>
      <c r="AB67" s="57">
        <v>2</v>
      </c>
    </row>
    <row r="68" spans="1:55" s="9" customFormat="1">
      <c r="A68" s="60" t="s">
        <v>27</v>
      </c>
      <c r="B68" s="66"/>
      <c r="C68" s="53"/>
      <c r="D68" s="67">
        <v>20</v>
      </c>
      <c r="E68" s="67">
        <v>20</v>
      </c>
      <c r="F68" s="67">
        <v>20</v>
      </c>
      <c r="G68" s="67">
        <v>20</v>
      </c>
      <c r="H68" s="67">
        <v>20</v>
      </c>
      <c r="I68" s="67">
        <v>20</v>
      </c>
      <c r="J68" s="67">
        <v>20</v>
      </c>
      <c r="K68" s="67">
        <v>20</v>
      </c>
      <c r="L68" s="67">
        <v>20</v>
      </c>
      <c r="M68" s="67">
        <v>20</v>
      </c>
      <c r="N68" s="67">
        <v>20</v>
      </c>
      <c r="O68" s="67">
        <v>20</v>
      </c>
      <c r="P68" s="67">
        <v>20</v>
      </c>
      <c r="Q68" s="67">
        <v>20</v>
      </c>
      <c r="R68" s="67">
        <v>20</v>
      </c>
      <c r="S68" s="67">
        <v>20</v>
      </c>
      <c r="T68" s="67">
        <v>20</v>
      </c>
      <c r="U68" s="67">
        <v>20</v>
      </c>
      <c r="V68" s="67">
        <v>20</v>
      </c>
      <c r="W68" s="67">
        <v>20</v>
      </c>
      <c r="X68" s="67">
        <v>20</v>
      </c>
      <c r="Y68" s="67">
        <v>20</v>
      </c>
      <c r="Z68" s="67">
        <v>20</v>
      </c>
      <c r="AA68" s="67">
        <v>20</v>
      </c>
      <c r="AB68" s="67">
        <v>20</v>
      </c>
    </row>
    <row r="69" spans="1:55" s="72" customFormat="1" ht="15.75" thickBot="1">
      <c r="A69" s="68" t="s">
        <v>28</v>
      </c>
      <c r="B69" s="69"/>
      <c r="C69" s="70"/>
      <c r="D69" s="71">
        <f>SUM(D57:D68)</f>
        <v>1818.95</v>
      </c>
      <c r="E69" s="71">
        <f t="shared" ref="E69:AB69" si="30">SUM(E57:E68)</f>
        <v>1770.96</v>
      </c>
      <c r="F69" s="71">
        <f t="shared" si="30"/>
        <v>2391.3200000000002</v>
      </c>
      <c r="G69" s="71">
        <f t="shared" si="30"/>
        <v>2312.98</v>
      </c>
      <c r="H69" s="71">
        <f t="shared" si="30"/>
        <v>2292.98</v>
      </c>
      <c r="I69" s="71">
        <f t="shared" si="30"/>
        <v>2262.98</v>
      </c>
      <c r="J69" s="71">
        <f t="shared" si="30"/>
        <v>2262.98</v>
      </c>
      <c r="K69" s="71">
        <f t="shared" si="30"/>
        <v>2262.98</v>
      </c>
      <c r="L69" s="71">
        <f t="shared" si="30"/>
        <v>2262.98</v>
      </c>
      <c r="M69" s="71">
        <f t="shared" si="30"/>
        <v>2262.98</v>
      </c>
      <c r="N69" s="71">
        <f t="shared" si="30"/>
        <v>2262.98</v>
      </c>
      <c r="O69" s="71">
        <f t="shared" si="30"/>
        <v>2262.98</v>
      </c>
      <c r="P69" s="71">
        <f t="shared" si="30"/>
        <v>2262.98</v>
      </c>
      <c r="Q69" s="71">
        <f t="shared" si="30"/>
        <v>2262.98</v>
      </c>
      <c r="R69" s="71">
        <f t="shared" si="30"/>
        <v>2262.98</v>
      </c>
      <c r="S69" s="71">
        <f t="shared" si="30"/>
        <v>2262.98</v>
      </c>
      <c r="T69" s="71">
        <f t="shared" si="30"/>
        <v>2262.98</v>
      </c>
      <c r="U69" s="71">
        <f t="shared" si="30"/>
        <v>2262.98</v>
      </c>
      <c r="V69" s="71">
        <f t="shared" si="30"/>
        <v>2262.98</v>
      </c>
      <c r="W69" s="71">
        <f t="shared" si="30"/>
        <v>2270.48</v>
      </c>
      <c r="X69" s="71">
        <f t="shared" si="30"/>
        <v>2270.48</v>
      </c>
      <c r="Y69" s="71">
        <f t="shared" si="30"/>
        <v>2270.48</v>
      </c>
      <c r="Z69" s="71">
        <f t="shared" si="30"/>
        <v>2270.48</v>
      </c>
      <c r="AA69" s="71">
        <f t="shared" si="30"/>
        <v>2270.48</v>
      </c>
      <c r="AB69" s="71">
        <f t="shared" si="30"/>
        <v>2270.48</v>
      </c>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row>
    <row r="70" spans="1:55" s="29" customFormat="1">
      <c r="A70" s="73" t="s">
        <v>29</v>
      </c>
      <c r="B70" s="74"/>
      <c r="C70" s="75">
        <v>50</v>
      </c>
      <c r="D70" s="76">
        <f t="shared" ref="D70:V70" si="31">$C70*D50</f>
        <v>0</v>
      </c>
      <c r="E70" s="76">
        <f t="shared" si="31"/>
        <v>0</v>
      </c>
      <c r="F70" s="76">
        <f t="shared" si="31"/>
        <v>0</v>
      </c>
      <c r="G70" s="76">
        <f t="shared" si="31"/>
        <v>0</v>
      </c>
      <c r="H70" s="76">
        <f t="shared" si="31"/>
        <v>0</v>
      </c>
      <c r="I70" s="76">
        <f t="shared" si="31"/>
        <v>0</v>
      </c>
      <c r="J70" s="76">
        <f t="shared" si="31"/>
        <v>0</v>
      </c>
      <c r="K70" s="76">
        <f t="shared" si="31"/>
        <v>0</v>
      </c>
      <c r="L70" s="76">
        <f t="shared" si="31"/>
        <v>0</v>
      </c>
      <c r="M70" s="76">
        <f t="shared" si="31"/>
        <v>0</v>
      </c>
      <c r="N70" s="76">
        <f t="shared" si="31"/>
        <v>0</v>
      </c>
      <c r="O70" s="76">
        <f t="shared" si="31"/>
        <v>0</v>
      </c>
      <c r="P70" s="76">
        <f t="shared" si="31"/>
        <v>0</v>
      </c>
      <c r="Q70" s="76">
        <f t="shared" si="31"/>
        <v>0</v>
      </c>
      <c r="R70" s="76">
        <f t="shared" si="31"/>
        <v>0</v>
      </c>
      <c r="S70" s="76">
        <f t="shared" si="31"/>
        <v>0</v>
      </c>
      <c r="T70" s="76">
        <f t="shared" si="31"/>
        <v>0</v>
      </c>
      <c r="U70" s="76">
        <f t="shared" si="31"/>
        <v>0</v>
      </c>
      <c r="V70" s="76">
        <f t="shared" si="31"/>
        <v>0</v>
      </c>
      <c r="W70" s="76">
        <f>($C70+5)*W50</f>
        <v>0</v>
      </c>
      <c r="X70" s="76">
        <f>($C70+2)*X50</f>
        <v>0</v>
      </c>
      <c r="Y70" s="76">
        <f>($C70+2)*Y50</f>
        <v>0</v>
      </c>
      <c r="Z70" s="76">
        <f>($C70+2)*Z50</f>
        <v>0</v>
      </c>
      <c r="AA70" s="76">
        <f>($C70+2)*AA50</f>
        <v>0</v>
      </c>
      <c r="AB70" s="76">
        <f>($C70+2)*AB50</f>
        <v>0</v>
      </c>
    </row>
    <row r="71" spans="1:55" s="78" customFormat="1" ht="15.75" thickBot="1">
      <c r="A71" s="34" t="s">
        <v>30</v>
      </c>
      <c r="B71" s="35"/>
      <c r="C71" s="36"/>
      <c r="D71" s="77">
        <f>D54+D55+D69+D70</f>
        <v>2468.9499999999998</v>
      </c>
      <c r="E71" s="77">
        <f t="shared" ref="E71:AB71" si="32">E54+E55+E69+E70</f>
        <v>2420.96</v>
      </c>
      <c r="F71" s="77">
        <f t="shared" si="32"/>
        <v>3041.32</v>
      </c>
      <c r="G71" s="77">
        <f t="shared" si="32"/>
        <v>2962.98</v>
      </c>
      <c r="H71" s="77">
        <f t="shared" si="32"/>
        <v>2942.98</v>
      </c>
      <c r="I71" s="77">
        <f t="shared" si="32"/>
        <v>2912.98</v>
      </c>
      <c r="J71" s="77">
        <f t="shared" si="32"/>
        <v>2912.98</v>
      </c>
      <c r="K71" s="77">
        <f t="shared" si="32"/>
        <v>2912.98</v>
      </c>
      <c r="L71" s="77">
        <f t="shared" si="32"/>
        <v>2912.98</v>
      </c>
      <c r="M71" s="77">
        <f t="shared" si="32"/>
        <v>2912.98</v>
      </c>
      <c r="N71" s="77">
        <f t="shared" si="32"/>
        <v>2912.98</v>
      </c>
      <c r="O71" s="77">
        <f t="shared" si="32"/>
        <v>2912.98</v>
      </c>
      <c r="P71" s="77">
        <f t="shared" si="32"/>
        <v>2912.98</v>
      </c>
      <c r="Q71" s="77">
        <f t="shared" si="32"/>
        <v>2912.98</v>
      </c>
      <c r="R71" s="77">
        <f t="shared" si="32"/>
        <v>2912.98</v>
      </c>
      <c r="S71" s="77">
        <f t="shared" si="32"/>
        <v>2912.98</v>
      </c>
      <c r="T71" s="77">
        <f t="shared" si="32"/>
        <v>2912.98</v>
      </c>
      <c r="U71" s="77">
        <f t="shared" si="32"/>
        <v>2912.98</v>
      </c>
      <c r="V71" s="77">
        <f t="shared" si="32"/>
        <v>2912.98</v>
      </c>
      <c r="W71" s="77">
        <f t="shared" si="32"/>
        <v>2920.48</v>
      </c>
      <c r="X71" s="77">
        <f t="shared" si="32"/>
        <v>2920.48</v>
      </c>
      <c r="Y71" s="77">
        <f t="shared" si="32"/>
        <v>2920.48</v>
      </c>
      <c r="Z71" s="77">
        <f t="shared" si="32"/>
        <v>2920.48</v>
      </c>
      <c r="AA71" s="77">
        <f t="shared" si="32"/>
        <v>2920.48</v>
      </c>
      <c r="AB71" s="77">
        <f t="shared" si="32"/>
        <v>2921.48</v>
      </c>
    </row>
    <row r="72" spans="1:55" s="78" customFormat="1" ht="15.75" thickBot="1">
      <c r="A72" s="79" t="s">
        <v>31</v>
      </c>
      <c r="B72" s="80"/>
      <c r="C72" s="81"/>
      <c r="D72" s="82">
        <f t="shared" ref="D72:AB72" si="33">D52-D71</f>
        <v>-2468.9499999999998</v>
      </c>
      <c r="E72" s="83">
        <f t="shared" si="33"/>
        <v>-2420.96</v>
      </c>
      <c r="F72" s="82">
        <f t="shared" si="33"/>
        <v>-3041.32</v>
      </c>
      <c r="G72" s="84">
        <f t="shared" si="33"/>
        <v>-2962.98</v>
      </c>
      <c r="H72" s="84">
        <f t="shared" si="33"/>
        <v>-2942.98</v>
      </c>
      <c r="I72" s="84">
        <f t="shared" si="33"/>
        <v>-2912.98</v>
      </c>
      <c r="J72" s="84">
        <f t="shared" si="33"/>
        <v>-2912.98</v>
      </c>
      <c r="K72" s="84">
        <f t="shared" si="33"/>
        <v>-2912.98</v>
      </c>
      <c r="L72" s="84">
        <f t="shared" si="33"/>
        <v>-2912.98</v>
      </c>
      <c r="M72" s="84">
        <f t="shared" si="33"/>
        <v>-2912.98</v>
      </c>
      <c r="N72" s="84">
        <f t="shared" si="33"/>
        <v>-2912.98</v>
      </c>
      <c r="O72" s="84">
        <f t="shared" si="33"/>
        <v>-2912.98</v>
      </c>
      <c r="P72" s="84">
        <f t="shared" si="33"/>
        <v>-2912.98</v>
      </c>
      <c r="Q72" s="84">
        <f t="shared" si="33"/>
        <v>-2912.98</v>
      </c>
      <c r="R72" s="84">
        <f t="shared" si="33"/>
        <v>-2912.98</v>
      </c>
      <c r="S72" s="84">
        <f t="shared" si="33"/>
        <v>-2912.98</v>
      </c>
      <c r="T72" s="84">
        <f t="shared" si="33"/>
        <v>-2912.98</v>
      </c>
      <c r="U72" s="84">
        <f t="shared" si="33"/>
        <v>-2912.98</v>
      </c>
      <c r="V72" s="84">
        <f t="shared" si="33"/>
        <v>-2912.98</v>
      </c>
      <c r="W72" s="84">
        <f t="shared" si="33"/>
        <v>-2920.48</v>
      </c>
      <c r="X72" s="84">
        <f t="shared" si="33"/>
        <v>-2920.48</v>
      </c>
      <c r="Y72" s="84">
        <f t="shared" si="33"/>
        <v>-2920.48</v>
      </c>
      <c r="Z72" s="84">
        <f t="shared" si="33"/>
        <v>-2920.48</v>
      </c>
      <c r="AA72" s="84">
        <f t="shared" si="33"/>
        <v>-2920.48</v>
      </c>
      <c r="AB72" s="84">
        <f t="shared" si="33"/>
        <v>-2921.48</v>
      </c>
    </row>
    <row r="73" spans="1:55" ht="15.75" thickBot="1">
      <c r="A73" s="85" t="s">
        <v>32</v>
      </c>
      <c r="B73" s="86"/>
      <c r="C73" s="87">
        <f>D3</f>
        <v>0.11</v>
      </c>
      <c r="E73" s="88">
        <f>ROUND(NPV(C73,D72:AB72),0)</f>
        <v>-23882</v>
      </c>
      <c r="F73" s="89"/>
      <c r="G73" s="89"/>
      <c r="H73" s="90"/>
      <c r="I73" s="90"/>
      <c r="J73" s="89"/>
      <c r="K73" s="89"/>
      <c r="L73" s="89"/>
      <c r="M73" s="89"/>
      <c r="N73" s="90"/>
      <c r="O73" s="90"/>
      <c r="P73" s="90"/>
      <c r="Q73" s="90"/>
      <c r="R73" s="90"/>
      <c r="S73" s="90"/>
      <c r="T73" s="90"/>
      <c r="U73" s="90"/>
      <c r="V73" s="90"/>
      <c r="W73" s="90"/>
      <c r="X73" s="90"/>
      <c r="Y73" s="90"/>
      <c r="Z73" s="90"/>
      <c r="AA73" s="91"/>
      <c r="AB73" s="92"/>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row>
    <row r="74" spans="1:55" ht="15.75" hidden="1" thickBot="1">
      <c r="A74" s="93" t="s">
        <v>33</v>
      </c>
      <c r="B74" s="60"/>
      <c r="C74" s="94"/>
      <c r="D74" s="62">
        <v>42231</v>
      </c>
      <c r="E74" s="95"/>
      <c r="F74" s="89"/>
      <c r="G74" s="90"/>
      <c r="H74" s="90"/>
      <c r="I74" s="90"/>
      <c r="J74" s="89"/>
      <c r="K74" s="90"/>
      <c r="L74" s="89"/>
      <c r="M74" s="90"/>
      <c r="N74" s="89" t="s">
        <v>34</v>
      </c>
      <c r="O74" s="90"/>
      <c r="P74" s="90"/>
      <c r="Q74" s="90"/>
      <c r="R74" s="90"/>
      <c r="S74" s="90"/>
      <c r="T74" s="90"/>
      <c r="U74" s="90"/>
      <c r="V74" s="90"/>
      <c r="W74" s="90"/>
      <c r="X74" s="90"/>
      <c r="Y74" s="90"/>
      <c r="Z74" s="90"/>
      <c r="AA74" s="91"/>
      <c r="AB74" s="96"/>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row>
    <row r="75" spans="1:55" ht="15.75" hidden="1" thickBot="1">
      <c r="A75" s="93" t="s">
        <v>35</v>
      </c>
      <c r="B75" s="60">
        <v>25</v>
      </c>
      <c r="C75" s="97">
        <v>0.05</v>
      </c>
      <c r="D75" s="98">
        <f>(1+C75)^-(B75+2)</f>
        <v>0.2678483190002377</v>
      </c>
      <c r="E75" s="99"/>
      <c r="F75" s="100"/>
      <c r="G75" s="101"/>
      <c r="H75" s="101"/>
      <c r="I75" s="101"/>
      <c r="J75" s="102"/>
      <c r="K75" s="103"/>
      <c r="L75" s="100"/>
      <c r="M75" s="101"/>
      <c r="N75" s="101"/>
      <c r="O75" s="101"/>
      <c r="P75" s="101"/>
      <c r="Q75" s="101"/>
      <c r="R75" s="101"/>
      <c r="S75" s="101"/>
      <c r="T75" s="101"/>
      <c r="U75" s="101"/>
      <c r="V75" s="101"/>
      <c r="W75" s="101"/>
      <c r="X75" s="101"/>
      <c r="Y75" s="101"/>
      <c r="Z75" s="101"/>
      <c r="AA75" s="91"/>
      <c r="AB75" s="96"/>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row>
    <row r="76" spans="1:55" ht="15.75" hidden="1" thickBot="1">
      <c r="A76" s="93" t="s">
        <v>36</v>
      </c>
      <c r="B76" s="60"/>
      <c r="C76" s="94"/>
      <c r="D76" s="104"/>
      <c r="E76" s="105">
        <f>ROUND(D75*D74,0)</f>
        <v>11312</v>
      </c>
      <c r="F76" s="101"/>
      <c r="G76" s="102"/>
      <c r="H76" s="101"/>
      <c r="I76" s="101"/>
      <c r="J76" s="101"/>
      <c r="K76" s="101"/>
      <c r="L76" s="101"/>
      <c r="M76" s="102"/>
      <c r="N76" s="101"/>
      <c r="O76" s="101"/>
      <c r="P76" s="101"/>
      <c r="Q76" s="101"/>
      <c r="R76" s="101"/>
      <c r="S76" s="101"/>
      <c r="T76" s="101"/>
      <c r="U76" s="101"/>
      <c r="V76" s="101"/>
      <c r="W76" s="101"/>
      <c r="X76" s="101"/>
      <c r="Y76" s="101"/>
      <c r="Z76" s="101"/>
      <c r="AA76" s="91"/>
      <c r="AB76" s="96"/>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row>
    <row r="77" spans="1:55" ht="15.75" hidden="1" thickBot="1">
      <c r="A77" s="106" t="s">
        <v>37</v>
      </c>
      <c r="B77" s="107"/>
      <c r="C77" s="108"/>
      <c r="D77" s="109"/>
      <c r="E77" s="110">
        <f>E73+E76</f>
        <v>-12570</v>
      </c>
      <c r="F77" s="91"/>
      <c r="G77" s="111"/>
      <c r="H77" s="91"/>
      <c r="I77" s="91"/>
      <c r="J77" s="112"/>
      <c r="K77" s="91"/>
      <c r="L77" s="91"/>
      <c r="M77" s="111"/>
      <c r="N77" s="91"/>
      <c r="O77" s="91"/>
      <c r="P77" s="91"/>
      <c r="Q77" s="91"/>
      <c r="R77" s="91"/>
      <c r="S77" s="91"/>
      <c r="T77" s="91"/>
      <c r="U77" s="91"/>
      <c r="V77" s="91"/>
      <c r="W77" s="91"/>
      <c r="X77" s="91"/>
      <c r="Y77" s="91"/>
      <c r="Z77" s="91"/>
      <c r="AA77" s="91"/>
      <c r="AB77" s="96"/>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row>
    <row r="78" spans="1:55" ht="18" thickBot="1">
      <c r="A78" s="113" t="s">
        <v>51</v>
      </c>
      <c r="B78" s="20"/>
      <c r="C78" s="114"/>
      <c r="D78" s="115" t="s">
        <v>38</v>
      </c>
      <c r="E78" s="116">
        <f>E73</f>
        <v>-23882</v>
      </c>
      <c r="F78" s="96"/>
      <c r="G78" s="117"/>
      <c r="H78" s="117"/>
      <c r="I78" s="117"/>
      <c r="J78" s="117"/>
      <c r="K78" s="117"/>
      <c r="L78" s="117"/>
      <c r="M78" s="117"/>
      <c r="N78" s="117"/>
      <c r="O78" s="117"/>
      <c r="P78" s="117"/>
      <c r="Q78" s="117"/>
      <c r="R78" s="117"/>
      <c r="S78" s="117"/>
      <c r="T78" s="117"/>
      <c r="U78" s="117"/>
      <c r="V78" s="117"/>
      <c r="W78" s="117"/>
      <c r="X78" s="117"/>
      <c r="Y78" s="117"/>
      <c r="Z78" s="117"/>
      <c r="AA78" s="117"/>
      <c r="AB78" s="96"/>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row>
    <row r="79" spans="1:55" ht="18" thickBot="1">
      <c r="A79" s="9"/>
      <c r="B79" s="9"/>
      <c r="C79" s="118"/>
      <c r="D79" s="119" t="s">
        <v>39</v>
      </c>
      <c r="E79" s="120">
        <f>E78/D4</f>
        <v>-7463.125</v>
      </c>
      <c r="F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row>
    <row r="80" spans="1:55" ht="18" thickBot="1">
      <c r="A80" s="121" t="s">
        <v>52</v>
      </c>
      <c r="B80" s="122"/>
      <c r="C80" s="123"/>
      <c r="D80" s="115" t="s">
        <v>40</v>
      </c>
      <c r="E80" s="124">
        <f>E78/25</f>
        <v>-955.28</v>
      </c>
      <c r="F80" s="125"/>
      <c r="G80" s="126"/>
      <c r="H80" s="126"/>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row>
    <row r="81" spans="1:55" ht="18" thickBot="1">
      <c r="B81" s="9"/>
      <c r="C81" s="118"/>
      <c r="D81" s="119" t="s">
        <v>41</v>
      </c>
      <c r="E81" s="120">
        <f>E79/25</f>
        <v>-298.52499999999998</v>
      </c>
      <c r="G81" s="127"/>
      <c r="H81" s="127"/>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row>
    <row r="83" spans="1:55" ht="15.75" thickBot="1"/>
    <row r="84" spans="1:55" s="9" customFormat="1" ht="15.75" thickBot="1">
      <c r="A84" s="10" t="s">
        <v>6</v>
      </c>
      <c r="B84" s="11"/>
      <c r="C84" s="12"/>
      <c r="D84" s="12">
        <v>0</v>
      </c>
      <c r="E84" s="12">
        <v>1</v>
      </c>
      <c r="F84" s="12">
        <v>2</v>
      </c>
      <c r="G84" s="12">
        <v>3</v>
      </c>
      <c r="H84" s="12">
        <v>4</v>
      </c>
      <c r="I84" s="12">
        <v>5</v>
      </c>
      <c r="J84" s="12">
        <v>6</v>
      </c>
      <c r="K84" s="12">
        <v>7</v>
      </c>
      <c r="L84" s="12">
        <v>8</v>
      </c>
      <c r="M84" s="12">
        <v>9</v>
      </c>
      <c r="N84" s="12">
        <v>10</v>
      </c>
      <c r="O84" s="12">
        <v>11</v>
      </c>
      <c r="P84" s="12">
        <v>12</v>
      </c>
      <c r="Q84" s="12">
        <v>13</v>
      </c>
      <c r="R84" s="12">
        <v>14</v>
      </c>
      <c r="S84" s="12">
        <v>15</v>
      </c>
      <c r="T84" s="12">
        <v>16</v>
      </c>
      <c r="U84" s="12">
        <v>17</v>
      </c>
      <c r="V84" s="12">
        <v>18</v>
      </c>
      <c r="W84" s="12">
        <v>19</v>
      </c>
      <c r="X84" s="12">
        <v>20</v>
      </c>
      <c r="Y84" s="12">
        <v>21</v>
      </c>
      <c r="Z84" s="12">
        <v>22</v>
      </c>
      <c r="AA84" s="12">
        <v>23</v>
      </c>
      <c r="AB84" s="12">
        <v>24</v>
      </c>
    </row>
    <row r="85" spans="1:55">
      <c r="A85" s="7" t="s">
        <v>9</v>
      </c>
      <c r="B85" s="7" t="s">
        <v>65</v>
      </c>
      <c r="C85" t="s">
        <v>66</v>
      </c>
      <c r="D85" s="7">
        <v>0</v>
      </c>
      <c r="E85" s="7">
        <v>0</v>
      </c>
      <c r="F85" s="7">
        <v>1.5</v>
      </c>
      <c r="G85" s="7">
        <v>4</v>
      </c>
      <c r="H85" s="7">
        <v>5.25</v>
      </c>
      <c r="I85" s="7">
        <v>6.125</v>
      </c>
      <c r="J85" s="7">
        <v>6.75</v>
      </c>
      <c r="K85" s="7">
        <v>7.0000000000000009</v>
      </c>
      <c r="L85" s="7">
        <v>7.5</v>
      </c>
      <c r="M85" s="7">
        <v>7.5</v>
      </c>
      <c r="N85" s="7">
        <v>7.5</v>
      </c>
      <c r="O85" s="7">
        <v>7.5</v>
      </c>
      <c r="P85" s="7">
        <v>7.375</v>
      </c>
      <c r="Q85" s="7">
        <v>7.1249999999999991</v>
      </c>
      <c r="R85" s="7">
        <v>6.8750000000000009</v>
      </c>
      <c r="S85" s="7">
        <v>6.625</v>
      </c>
      <c r="T85" s="7">
        <v>6.5</v>
      </c>
      <c r="U85" s="7">
        <v>6.125</v>
      </c>
      <c r="V85" s="7">
        <v>5.875</v>
      </c>
      <c r="W85" s="7">
        <v>5.625</v>
      </c>
      <c r="X85" s="7">
        <v>5.375</v>
      </c>
      <c r="Y85" s="7">
        <v>5.125</v>
      </c>
      <c r="Z85" s="7">
        <v>4.875</v>
      </c>
      <c r="AA85" s="7">
        <v>4.625</v>
      </c>
      <c r="AB85" s="7">
        <v>4.25</v>
      </c>
    </row>
    <row r="86" spans="1:55">
      <c r="A86" s="7" t="s">
        <v>9</v>
      </c>
      <c r="B86" s="7" t="s">
        <v>65</v>
      </c>
      <c r="C86" t="s">
        <v>67</v>
      </c>
      <c r="D86" s="7">
        <v>0</v>
      </c>
      <c r="E86" s="7">
        <v>0</v>
      </c>
      <c r="F86" s="7">
        <v>0</v>
      </c>
      <c r="G86" s="7">
        <v>0</v>
      </c>
      <c r="H86" s="7">
        <v>0</v>
      </c>
      <c r="I86" s="7">
        <v>0</v>
      </c>
      <c r="J86" s="7">
        <v>0</v>
      </c>
      <c r="K86" s="7">
        <v>0</v>
      </c>
      <c r="L86" s="7">
        <v>0</v>
      </c>
      <c r="M86" s="7">
        <v>0</v>
      </c>
      <c r="N86" s="7">
        <v>0</v>
      </c>
      <c r="O86" s="7">
        <v>0</v>
      </c>
      <c r="P86" s="7">
        <v>0</v>
      </c>
      <c r="Q86" s="7">
        <v>0</v>
      </c>
      <c r="R86" s="7">
        <v>0</v>
      </c>
      <c r="S86" s="7">
        <v>0</v>
      </c>
      <c r="T86" s="7">
        <v>0</v>
      </c>
      <c r="U86" s="7">
        <v>0</v>
      </c>
      <c r="V86" s="7">
        <v>0</v>
      </c>
      <c r="W86" s="7">
        <v>0</v>
      </c>
      <c r="X86" s="7">
        <v>0</v>
      </c>
      <c r="Y86" s="7">
        <v>0</v>
      </c>
      <c r="Z86" s="7">
        <v>0</v>
      </c>
      <c r="AA86" s="7">
        <v>0</v>
      </c>
      <c r="AB86" s="7">
        <v>0</v>
      </c>
    </row>
  </sheetData>
  <mergeCells count="14">
    <mergeCell ref="D46:F46"/>
    <mergeCell ref="G46:J46"/>
    <mergeCell ref="K46:W46"/>
    <mergeCell ref="X46:AB46"/>
    <mergeCell ref="A46:C46"/>
    <mergeCell ref="K7:W7"/>
    <mergeCell ref="A3:C3"/>
    <mergeCell ref="X7:AB7"/>
    <mergeCell ref="A1:C1"/>
    <mergeCell ref="A4:C4"/>
    <mergeCell ref="A5:C5"/>
    <mergeCell ref="D7:F7"/>
    <mergeCell ref="G7:J7"/>
    <mergeCell ref="A7:C7"/>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F45"/>
  <sheetViews>
    <sheetView zoomScaleNormal="100" workbookViewId="0">
      <selection activeCell="F18" sqref="F18"/>
    </sheetView>
  </sheetViews>
  <sheetFormatPr defaultRowHeight="15"/>
  <cols>
    <col min="1" max="1" width="53" bestFit="1" customWidth="1"/>
    <col min="2" max="2" width="11.140625" style="170" customWidth="1"/>
    <col min="3" max="3" width="11.28515625" style="170" customWidth="1"/>
    <col min="4" max="4" width="10.28515625" style="170" bestFit="1" customWidth="1"/>
    <col min="5" max="5" width="11.28515625" style="170" customWidth="1"/>
    <col min="6" max="6" width="6.85546875" style="170" customWidth="1"/>
  </cols>
  <sheetData>
    <row r="1" spans="1:6" ht="15.75" thickBot="1">
      <c r="A1" s="202" t="s">
        <v>87</v>
      </c>
    </row>
    <row r="2" spans="1:6">
      <c r="A2" s="201" t="s">
        <v>57</v>
      </c>
      <c r="B2" s="217" t="s">
        <v>53</v>
      </c>
      <c r="C2" s="217"/>
      <c r="D2" s="217"/>
      <c r="E2" s="217"/>
      <c r="F2" s="178"/>
    </row>
    <row r="3" spans="1:6">
      <c r="A3" s="179"/>
      <c r="B3" s="197">
        <v>0.05</v>
      </c>
      <c r="C3" s="197">
        <v>0.08</v>
      </c>
      <c r="D3" s="197">
        <v>0.11</v>
      </c>
      <c r="E3" s="197">
        <v>0.14000000000000001</v>
      </c>
      <c r="F3" s="197"/>
    </row>
    <row r="4" spans="1:6">
      <c r="A4" s="193" t="s">
        <v>61</v>
      </c>
      <c r="B4" s="198">
        <v>1252</v>
      </c>
      <c r="C4" s="198">
        <v>881</v>
      </c>
      <c r="D4" s="198">
        <v>637</v>
      </c>
      <c r="E4" s="198">
        <v>471</v>
      </c>
      <c r="F4" s="174"/>
    </row>
    <row r="5" spans="1:6">
      <c r="A5" s="194" t="s">
        <v>74</v>
      </c>
      <c r="B5" s="199">
        <v>831</v>
      </c>
      <c r="C5" s="199">
        <v>579</v>
      </c>
      <c r="D5" s="199">
        <v>413</v>
      </c>
      <c r="E5" s="199">
        <v>300</v>
      </c>
      <c r="F5" s="174"/>
    </row>
    <row r="6" spans="1:6">
      <c r="A6" s="193" t="s">
        <v>62</v>
      </c>
      <c r="B6" s="198">
        <v>812</v>
      </c>
      <c r="C6" s="198">
        <v>565</v>
      </c>
      <c r="D6" s="198">
        <v>403</v>
      </c>
      <c r="E6" s="198">
        <v>293</v>
      </c>
      <c r="F6" s="174"/>
    </row>
    <row r="7" spans="1:6">
      <c r="A7" s="194" t="s">
        <v>75</v>
      </c>
      <c r="B7" s="199">
        <v>392</v>
      </c>
      <c r="C7" s="199">
        <v>263</v>
      </c>
      <c r="D7" s="199">
        <v>179</v>
      </c>
      <c r="E7" s="199">
        <v>122</v>
      </c>
      <c r="F7" s="174"/>
    </row>
    <row r="8" spans="1:6">
      <c r="A8" s="193" t="s">
        <v>63</v>
      </c>
      <c r="B8" s="198">
        <v>374</v>
      </c>
      <c r="C8" s="198">
        <v>250</v>
      </c>
      <c r="D8" s="198">
        <v>169</v>
      </c>
      <c r="E8" s="198">
        <v>114</v>
      </c>
      <c r="F8" s="174"/>
    </row>
    <row r="9" spans="1:6">
      <c r="A9" s="195" t="s">
        <v>76</v>
      </c>
      <c r="B9" s="199">
        <v>-48</v>
      </c>
      <c r="C9" s="199">
        <v>-52</v>
      </c>
      <c r="D9" s="199">
        <v>-55</v>
      </c>
      <c r="E9" s="199">
        <v>-57</v>
      </c>
      <c r="F9" s="174"/>
    </row>
    <row r="10" spans="1:6">
      <c r="A10" s="194" t="s">
        <v>64</v>
      </c>
      <c r="B10" s="198">
        <v>-66</v>
      </c>
      <c r="C10" s="198">
        <v>-65</v>
      </c>
      <c r="D10" s="198">
        <v>-65</v>
      </c>
      <c r="E10" s="198">
        <v>-64</v>
      </c>
      <c r="F10" s="174"/>
    </row>
    <row r="11" spans="1:6" ht="15.75" thickBot="1">
      <c r="A11" s="196" t="s">
        <v>77</v>
      </c>
      <c r="B11" s="177">
        <v>-505</v>
      </c>
      <c r="C11" s="177">
        <v>-380</v>
      </c>
      <c r="D11" s="177">
        <v>-299</v>
      </c>
      <c r="E11" s="177">
        <v>-242</v>
      </c>
      <c r="F11" s="174"/>
    </row>
    <row r="39" spans="1:6" ht="15.75" thickBot="1"/>
    <row r="40" spans="1:6">
      <c r="A40" s="217" t="s">
        <v>58</v>
      </c>
      <c r="B40" s="217" t="s">
        <v>53</v>
      </c>
      <c r="C40" s="217"/>
      <c r="D40" s="217"/>
      <c r="E40" s="217"/>
      <c r="F40" s="200"/>
    </row>
    <row r="41" spans="1:6">
      <c r="A41" s="218"/>
      <c r="B41" s="171">
        <v>0.05</v>
      </c>
      <c r="C41" s="171">
        <v>0.08</v>
      </c>
      <c r="D41" s="171">
        <v>0.11</v>
      </c>
      <c r="E41" s="171">
        <v>0.14000000000000001</v>
      </c>
      <c r="F41" s="171"/>
    </row>
    <row r="42" spans="1:6">
      <c r="A42" s="172" t="s">
        <v>54</v>
      </c>
      <c r="B42" s="173">
        <v>1089</v>
      </c>
      <c r="C42" s="173">
        <v>764</v>
      </c>
      <c r="D42" s="180">
        <v>551</v>
      </c>
      <c r="E42" s="173">
        <v>405</v>
      </c>
      <c r="F42" s="173"/>
    </row>
    <row r="43" spans="1:6">
      <c r="A43" s="172" t="s">
        <v>45</v>
      </c>
      <c r="B43" s="173">
        <v>690</v>
      </c>
      <c r="C43" s="173">
        <v>478</v>
      </c>
      <c r="D43" s="180">
        <v>338</v>
      </c>
      <c r="E43" s="173">
        <v>243</v>
      </c>
      <c r="F43" s="173"/>
    </row>
    <row r="44" spans="1:6">
      <c r="A44" s="172" t="s">
        <v>55</v>
      </c>
      <c r="B44" s="173">
        <v>292</v>
      </c>
      <c r="C44" s="173">
        <v>192</v>
      </c>
      <c r="D44" s="180">
        <v>126</v>
      </c>
      <c r="E44" s="173">
        <v>81</v>
      </c>
      <c r="F44" s="173"/>
    </row>
    <row r="45" spans="1:6" ht="15.75" thickBot="1">
      <c r="A45" s="175" t="s">
        <v>56</v>
      </c>
      <c r="B45" s="176">
        <v>-107</v>
      </c>
      <c r="C45" s="176">
        <v>-95</v>
      </c>
      <c r="D45" s="181">
        <v>-87</v>
      </c>
      <c r="E45" s="176">
        <v>-81</v>
      </c>
      <c r="F45" s="173"/>
    </row>
  </sheetData>
  <mergeCells count="3">
    <mergeCell ref="A40:A41"/>
    <mergeCell ref="B40:E40"/>
    <mergeCell ref="B2:E2"/>
  </mergeCells>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dimension ref="A1:Z37"/>
  <sheetViews>
    <sheetView zoomScale="60" zoomScaleNormal="60" workbookViewId="0">
      <selection activeCell="A40" sqref="A40"/>
    </sheetView>
  </sheetViews>
  <sheetFormatPr defaultRowHeight="15"/>
  <cols>
    <col min="1" max="1" width="59.140625" bestFit="1" customWidth="1"/>
  </cols>
  <sheetData>
    <row r="1" spans="1:26" s="182" customFormat="1">
      <c r="A1" s="186"/>
      <c r="B1" s="219" t="s">
        <v>59</v>
      </c>
      <c r="C1" s="219"/>
      <c r="D1" s="219"/>
      <c r="E1" s="219"/>
      <c r="F1" s="219"/>
      <c r="G1" s="219"/>
      <c r="H1" s="219"/>
      <c r="I1" s="219"/>
      <c r="J1" s="219"/>
      <c r="K1" s="219"/>
      <c r="L1" s="219"/>
      <c r="M1" s="219"/>
      <c r="N1" s="219"/>
      <c r="O1" s="219"/>
      <c r="P1" s="219"/>
      <c r="Q1" s="219"/>
      <c r="R1" s="219"/>
      <c r="S1" s="219"/>
      <c r="T1" s="219"/>
      <c r="U1" s="219"/>
      <c r="V1" s="219"/>
      <c r="W1" s="219"/>
      <c r="X1" s="219"/>
      <c r="Y1" s="219"/>
      <c r="Z1" s="219"/>
    </row>
    <row r="2" spans="1:26" s="9" customFormat="1">
      <c r="A2" s="184" t="s">
        <v>60</v>
      </c>
      <c r="B2" s="185">
        <v>0</v>
      </c>
      <c r="C2" s="185">
        <v>1</v>
      </c>
      <c r="D2" s="185">
        <v>2</v>
      </c>
      <c r="E2" s="185">
        <v>3</v>
      </c>
      <c r="F2" s="185">
        <v>4</v>
      </c>
      <c r="G2" s="185">
        <v>5</v>
      </c>
      <c r="H2" s="185">
        <v>6</v>
      </c>
      <c r="I2" s="185">
        <v>7</v>
      </c>
      <c r="J2" s="185">
        <v>8</v>
      </c>
      <c r="K2" s="185">
        <v>9</v>
      </c>
      <c r="L2" s="185">
        <v>10</v>
      </c>
      <c r="M2" s="185">
        <v>11</v>
      </c>
      <c r="N2" s="185">
        <v>12</v>
      </c>
      <c r="O2" s="185">
        <v>13</v>
      </c>
      <c r="P2" s="185">
        <v>14</v>
      </c>
      <c r="Q2" s="185">
        <v>15</v>
      </c>
      <c r="R2" s="185">
        <v>16</v>
      </c>
      <c r="S2" s="185">
        <v>17</v>
      </c>
      <c r="T2" s="185">
        <v>18</v>
      </c>
      <c r="U2" s="185">
        <v>19</v>
      </c>
      <c r="V2" s="185">
        <v>20</v>
      </c>
      <c r="W2" s="185">
        <v>21</v>
      </c>
      <c r="X2" s="185">
        <v>22</v>
      </c>
      <c r="Y2" s="185">
        <v>23</v>
      </c>
      <c r="Z2" s="185">
        <v>24</v>
      </c>
    </row>
    <row r="3" spans="1:26" s="183" customFormat="1">
      <c r="A3" s="187" t="s">
        <v>61</v>
      </c>
      <c r="B3" s="188">
        <v>0</v>
      </c>
      <c r="C3" s="189">
        <v>0</v>
      </c>
      <c r="D3" s="189">
        <v>6</v>
      </c>
      <c r="E3" s="190">
        <v>16</v>
      </c>
      <c r="F3" s="190">
        <v>21</v>
      </c>
      <c r="G3" s="190">
        <v>24.5</v>
      </c>
      <c r="H3" s="190">
        <v>27</v>
      </c>
      <c r="I3" s="190">
        <v>28</v>
      </c>
      <c r="J3" s="190">
        <v>30</v>
      </c>
      <c r="K3" s="190">
        <v>30</v>
      </c>
      <c r="L3" s="190">
        <v>30</v>
      </c>
      <c r="M3" s="190">
        <v>30</v>
      </c>
      <c r="N3" s="190">
        <v>29.5</v>
      </c>
      <c r="O3" s="190">
        <v>28.5</v>
      </c>
      <c r="P3" s="190">
        <v>27.5</v>
      </c>
      <c r="Q3" s="190">
        <v>26.5</v>
      </c>
      <c r="R3" s="190">
        <v>26</v>
      </c>
      <c r="S3" s="190">
        <v>24.5</v>
      </c>
      <c r="T3" s="190">
        <v>23.5</v>
      </c>
      <c r="U3" s="190">
        <v>22.5</v>
      </c>
      <c r="V3" s="190">
        <v>21.5</v>
      </c>
      <c r="W3" s="190">
        <v>20.5</v>
      </c>
      <c r="X3" s="190">
        <v>19.5</v>
      </c>
      <c r="Y3" s="190">
        <v>18.5</v>
      </c>
      <c r="Z3" s="190">
        <v>17</v>
      </c>
    </row>
    <row r="4" spans="1:26">
      <c r="A4" s="187" t="s">
        <v>74</v>
      </c>
      <c r="B4">
        <v>0</v>
      </c>
      <c r="C4">
        <v>0</v>
      </c>
      <c r="D4">
        <v>4.5599999999999996</v>
      </c>
      <c r="E4">
        <v>12.16</v>
      </c>
      <c r="F4">
        <v>15.959999999999999</v>
      </c>
      <c r="G4">
        <v>18.62</v>
      </c>
      <c r="H4">
        <v>20.520000000000003</v>
      </c>
      <c r="I4">
        <v>21.28</v>
      </c>
      <c r="J4">
        <v>22.8</v>
      </c>
      <c r="K4">
        <v>22.8</v>
      </c>
      <c r="L4">
        <v>22.8</v>
      </c>
      <c r="M4">
        <v>22.8</v>
      </c>
      <c r="N4">
        <v>22.419999999999998</v>
      </c>
      <c r="O4">
        <v>21.659999999999997</v>
      </c>
      <c r="P4">
        <v>20.900000000000002</v>
      </c>
      <c r="Q4">
        <v>20.14</v>
      </c>
      <c r="R4">
        <v>19.760000000000002</v>
      </c>
      <c r="S4">
        <v>18.62</v>
      </c>
      <c r="T4">
        <v>17.86</v>
      </c>
      <c r="U4">
        <v>17.100000000000001</v>
      </c>
      <c r="V4">
        <v>16.34</v>
      </c>
      <c r="W4">
        <v>15.579999999999998</v>
      </c>
      <c r="X4">
        <v>14.82</v>
      </c>
      <c r="Y4">
        <v>14.06</v>
      </c>
      <c r="Z4">
        <v>12.920000000000002</v>
      </c>
    </row>
    <row r="5" spans="1:26" s="183" customFormat="1">
      <c r="A5" s="187" t="s">
        <v>62</v>
      </c>
      <c r="B5" s="188">
        <v>0</v>
      </c>
      <c r="C5" s="188">
        <v>0</v>
      </c>
      <c r="D5" s="188">
        <v>4.5</v>
      </c>
      <c r="E5" s="188">
        <v>12</v>
      </c>
      <c r="F5" s="188">
        <v>15.75</v>
      </c>
      <c r="G5" s="188">
        <v>18.375</v>
      </c>
      <c r="H5" s="188">
        <v>20.25</v>
      </c>
      <c r="I5" s="188">
        <v>21</v>
      </c>
      <c r="J5" s="188">
        <v>22.5</v>
      </c>
      <c r="K5" s="188">
        <v>22.5</v>
      </c>
      <c r="L5" s="188">
        <v>22.5</v>
      </c>
      <c r="M5" s="188">
        <v>22.5</v>
      </c>
      <c r="N5" s="188">
        <v>22.125</v>
      </c>
      <c r="O5" s="188">
        <v>21.375</v>
      </c>
      <c r="P5" s="188">
        <v>20.625</v>
      </c>
      <c r="Q5" s="188">
        <v>19.875</v>
      </c>
      <c r="R5" s="188">
        <v>19.5</v>
      </c>
      <c r="S5" s="188">
        <v>18.375</v>
      </c>
      <c r="T5" s="188">
        <v>17.625</v>
      </c>
      <c r="U5" s="188">
        <v>16.875</v>
      </c>
      <c r="V5" s="188">
        <v>16.125</v>
      </c>
      <c r="W5" s="188">
        <v>15.375</v>
      </c>
      <c r="X5" s="188">
        <v>14.625</v>
      </c>
      <c r="Y5" s="188">
        <v>13.875</v>
      </c>
      <c r="Z5" s="188">
        <v>12.25</v>
      </c>
    </row>
    <row r="6" spans="1:26">
      <c r="A6" s="187" t="s">
        <v>75</v>
      </c>
      <c r="B6">
        <v>0</v>
      </c>
      <c r="C6">
        <v>0</v>
      </c>
      <c r="D6">
        <v>3.06</v>
      </c>
      <c r="E6">
        <v>8.16</v>
      </c>
      <c r="F6">
        <v>10.709999999999999</v>
      </c>
      <c r="G6">
        <v>12.494999999999999</v>
      </c>
      <c r="H6">
        <v>13.770000000000001</v>
      </c>
      <c r="I6">
        <v>14.280000000000001</v>
      </c>
      <c r="J6">
        <v>15.299999999999999</v>
      </c>
      <c r="K6">
        <v>15.299999999999999</v>
      </c>
      <c r="L6">
        <v>15.299999999999999</v>
      </c>
      <c r="M6">
        <v>15.299999999999999</v>
      </c>
      <c r="N6">
        <v>15.045</v>
      </c>
      <c r="O6">
        <v>14.534999999999998</v>
      </c>
      <c r="P6">
        <v>14.025</v>
      </c>
      <c r="Q6">
        <v>13.515000000000001</v>
      </c>
      <c r="R6">
        <v>13.26</v>
      </c>
      <c r="S6">
        <v>12.494999999999999</v>
      </c>
      <c r="T6">
        <v>11.984999999999999</v>
      </c>
      <c r="U6">
        <v>11.475</v>
      </c>
      <c r="V6">
        <v>10.965</v>
      </c>
      <c r="W6">
        <v>10.455</v>
      </c>
      <c r="X6">
        <v>9.9450000000000003</v>
      </c>
      <c r="Y6">
        <v>9.4350000000000005</v>
      </c>
      <c r="Z6">
        <v>8.67</v>
      </c>
    </row>
    <row r="7" spans="1:26" s="183" customFormat="1">
      <c r="A7" s="187" t="s">
        <v>63</v>
      </c>
      <c r="B7" s="188">
        <v>0</v>
      </c>
      <c r="C7" s="188">
        <v>0</v>
      </c>
      <c r="D7" s="188">
        <v>3</v>
      </c>
      <c r="E7" s="188">
        <v>8</v>
      </c>
      <c r="F7" s="188">
        <v>10.5</v>
      </c>
      <c r="G7" s="188">
        <v>12.25</v>
      </c>
      <c r="H7" s="188">
        <v>13.5</v>
      </c>
      <c r="I7" s="188">
        <v>14</v>
      </c>
      <c r="J7" s="188">
        <v>15</v>
      </c>
      <c r="K7" s="188">
        <v>15</v>
      </c>
      <c r="L7" s="188">
        <v>15</v>
      </c>
      <c r="M7" s="188">
        <v>15</v>
      </c>
      <c r="N7" s="188">
        <v>14.75</v>
      </c>
      <c r="O7" s="188">
        <v>14.25</v>
      </c>
      <c r="P7" s="188">
        <v>13.75</v>
      </c>
      <c r="Q7" s="188">
        <v>13.25</v>
      </c>
      <c r="R7" s="188">
        <v>13</v>
      </c>
      <c r="S7" s="188">
        <v>12.25</v>
      </c>
      <c r="T7" s="188">
        <v>11.75</v>
      </c>
      <c r="U7" s="188">
        <v>11.25</v>
      </c>
      <c r="V7" s="188">
        <v>10.75</v>
      </c>
      <c r="W7" s="188">
        <v>10.25</v>
      </c>
      <c r="X7" s="188">
        <v>9.75</v>
      </c>
      <c r="Y7" s="188">
        <v>9.25</v>
      </c>
      <c r="Z7" s="188">
        <v>8.5</v>
      </c>
    </row>
    <row r="8" spans="1:26">
      <c r="A8" s="187" t="s">
        <v>76</v>
      </c>
      <c r="B8">
        <v>0</v>
      </c>
      <c r="C8">
        <v>0</v>
      </c>
      <c r="D8">
        <v>1.56</v>
      </c>
      <c r="E8">
        <v>4.16</v>
      </c>
      <c r="F8">
        <v>5.46</v>
      </c>
      <c r="G8">
        <v>6.37</v>
      </c>
      <c r="H8">
        <v>7.0200000000000005</v>
      </c>
      <c r="I8">
        <v>7.2800000000000011</v>
      </c>
      <c r="J8">
        <v>7.8</v>
      </c>
      <c r="K8">
        <v>7.8</v>
      </c>
      <c r="L8">
        <v>7.8</v>
      </c>
      <c r="M8">
        <v>7.8</v>
      </c>
      <c r="N8">
        <v>7.67</v>
      </c>
      <c r="O8">
        <v>7.4099999999999993</v>
      </c>
      <c r="P8">
        <v>7.15</v>
      </c>
      <c r="Q8">
        <v>6.8900000000000006</v>
      </c>
      <c r="R8">
        <v>6.76</v>
      </c>
      <c r="S8">
        <v>6.37</v>
      </c>
      <c r="T8">
        <v>6.1099999999999994</v>
      </c>
      <c r="U8">
        <v>5.8500000000000005</v>
      </c>
      <c r="V8">
        <v>5.59</v>
      </c>
      <c r="W8">
        <v>5.33</v>
      </c>
      <c r="X8">
        <v>5.07</v>
      </c>
      <c r="Y8">
        <v>4.8099999999999996</v>
      </c>
      <c r="Z8">
        <v>4.42</v>
      </c>
    </row>
    <row r="9" spans="1:26" s="183" customFormat="1">
      <c r="A9" s="187" t="s">
        <v>64</v>
      </c>
      <c r="B9" s="188">
        <v>0</v>
      </c>
      <c r="C9" s="189">
        <v>0</v>
      </c>
      <c r="D9" s="189">
        <v>1.5</v>
      </c>
      <c r="E9" s="190">
        <v>4</v>
      </c>
      <c r="F9" s="190">
        <v>5.25</v>
      </c>
      <c r="G9" s="190">
        <v>6.125</v>
      </c>
      <c r="H9" s="190">
        <v>6.75</v>
      </c>
      <c r="I9" s="190">
        <v>7</v>
      </c>
      <c r="J9" s="190">
        <v>7.5</v>
      </c>
      <c r="K9" s="190">
        <v>7.5</v>
      </c>
      <c r="L9" s="190">
        <v>7.5</v>
      </c>
      <c r="M9" s="190">
        <v>7.5</v>
      </c>
      <c r="N9" s="190">
        <v>7.375</v>
      </c>
      <c r="O9" s="190">
        <v>7.125</v>
      </c>
      <c r="P9" s="190">
        <v>6.875</v>
      </c>
      <c r="Q9" s="190">
        <v>6.625</v>
      </c>
      <c r="R9" s="190">
        <v>6.5</v>
      </c>
      <c r="S9" s="190">
        <v>6.125</v>
      </c>
      <c r="T9" s="190">
        <v>5.875</v>
      </c>
      <c r="U9" s="190">
        <v>5.625</v>
      </c>
      <c r="V9" s="190">
        <v>5.375</v>
      </c>
      <c r="W9" s="190">
        <v>5.125</v>
      </c>
      <c r="X9" s="190">
        <v>4.875</v>
      </c>
      <c r="Y9" s="190">
        <v>4.625</v>
      </c>
      <c r="Z9" s="190">
        <v>4.25</v>
      </c>
    </row>
    <row r="10" spans="1:26" s="7" customFormat="1">
      <c r="A10" s="187" t="s">
        <v>77</v>
      </c>
      <c r="B10" s="7">
        <v>0</v>
      </c>
      <c r="C10" s="7">
        <v>0</v>
      </c>
      <c r="D10" s="7">
        <v>0</v>
      </c>
      <c r="E10" s="7">
        <v>0</v>
      </c>
      <c r="F10" s="7">
        <v>0</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row>
    <row r="37" spans="1:1">
      <c r="A37" s="2" t="s">
        <v>78</v>
      </c>
    </row>
  </sheetData>
  <mergeCells count="1">
    <mergeCell ref="B1:Z1"/>
  </mergeCells>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S1(a + b) Full Stand</vt:lpstr>
      <vt:lpstr>Table S2(a + b) U at 75%</vt:lpstr>
      <vt:lpstr>Table S3(a + b) U at 50%</vt:lpstr>
      <vt:lpstr>Table S4(a + b) U at 25%</vt:lpstr>
      <vt:lpstr>Table S5 Discounted summaries</vt:lpstr>
      <vt:lpstr>Figure S2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nicola_abram</dc:creator>
  <cp:lastModifiedBy>nicola_abram</cp:lastModifiedBy>
  <dcterms:created xsi:type="dcterms:W3CDTF">2013-10-03T17:22:08Z</dcterms:created>
  <dcterms:modified xsi:type="dcterms:W3CDTF">2014-04-05T17:17:40Z</dcterms:modified>
</cp:coreProperties>
</file>