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4" i="1"/>
  <c r="B17" i="1"/>
  <c r="B18" i="1"/>
  <c r="B19" i="1"/>
  <c r="B20" i="1"/>
  <c r="B23" i="1"/>
  <c r="B2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8" i="1"/>
  <c r="J3" i="1"/>
  <c r="J4" i="1"/>
  <c r="J6" i="1"/>
  <c r="J7" i="1"/>
  <c r="J8" i="1"/>
  <c r="J10" i="1"/>
  <c r="J11" i="1"/>
  <c r="J12" i="1"/>
  <c r="D13" i="1"/>
  <c r="J13" i="1"/>
  <c r="D14" i="1"/>
  <c r="J14" i="1"/>
  <c r="J15" i="1"/>
  <c r="J16" i="1"/>
  <c r="D17" i="1"/>
  <c r="J17" i="1"/>
  <c r="D18" i="1"/>
  <c r="J18" i="1"/>
  <c r="D19" i="1"/>
  <c r="J19" i="1"/>
  <c r="D20" i="1"/>
  <c r="J20" i="1"/>
  <c r="J21" i="1"/>
  <c r="J22" i="1"/>
  <c r="D23" i="1"/>
  <c r="J23" i="1"/>
  <c r="D24" i="1"/>
  <c r="J24" i="1"/>
  <c r="J28" i="1"/>
  <c r="I3" i="1"/>
  <c r="I4" i="1"/>
  <c r="I5" i="1"/>
  <c r="I6" i="1"/>
  <c r="I7" i="1"/>
  <c r="I8" i="1"/>
  <c r="I9" i="1"/>
  <c r="I10" i="1"/>
  <c r="I11" i="1"/>
  <c r="I12" i="1"/>
  <c r="I15" i="1"/>
  <c r="I16" i="1"/>
  <c r="I17" i="1"/>
  <c r="I20" i="1"/>
  <c r="I21" i="1"/>
  <c r="I22" i="1"/>
  <c r="I23" i="1"/>
  <c r="I24" i="1"/>
  <c r="I28" i="1"/>
  <c r="K27" i="1"/>
  <c r="J27" i="1"/>
  <c r="I27" i="1"/>
  <c r="C24" i="1"/>
  <c r="C23" i="1"/>
  <c r="C20" i="1"/>
  <c r="C17" i="1"/>
</calcChain>
</file>

<file path=xl/sharedStrings.xml><?xml version="1.0" encoding="utf-8"?>
<sst xmlns="http://schemas.openxmlformats.org/spreadsheetml/2006/main" count="64" uniqueCount="41">
  <si>
    <t>Non-correlated but common between Ingenuity/miRanda</t>
    <phoneticPr fontId="5" type="noConversion"/>
  </si>
  <si>
    <t>Ingenuity w/Correlated genes</t>
    <phoneticPr fontId="5" type="noConversion"/>
  </si>
  <si>
    <t>miRanda w/Correlated genes</t>
    <phoneticPr fontId="5" type="noConversion"/>
  </si>
  <si>
    <t>Common  Correlated Genes</t>
    <phoneticPr fontId="5" type="noConversion"/>
  </si>
  <si>
    <t>Percent Target from Ingenity Correlated genes (%)</t>
    <phoneticPr fontId="5" type="noConversion"/>
  </si>
  <si>
    <t>Percent Target from miRanda Correlated genes (%)</t>
    <phoneticPr fontId="5" type="noConversion"/>
  </si>
  <si>
    <t>Percent Target from Common Correlated genes (%)</t>
    <phoneticPr fontId="5" type="noConversion"/>
  </si>
  <si>
    <t>n/a</t>
    <phoneticPr fontId="5" type="noConversion"/>
  </si>
  <si>
    <t>Average %</t>
    <phoneticPr fontId="5" type="noConversion"/>
  </si>
  <si>
    <t>Std Dev of %</t>
    <phoneticPr fontId="5" type="noConversion"/>
  </si>
  <si>
    <t>mmu-miR-10b</t>
    <phoneticPr fontId="5" type="noConversion"/>
  </si>
  <si>
    <t>mmu-miR-495</t>
    <phoneticPr fontId="5" type="noConversion"/>
  </si>
  <si>
    <t>mmu-miR-7a</t>
    <phoneticPr fontId="5" type="noConversion"/>
  </si>
  <si>
    <t>mmu-miR-376a</t>
    <phoneticPr fontId="5" type="noConversion"/>
  </si>
  <si>
    <t>mmu-miR-539</t>
    <phoneticPr fontId="5" type="noConversion"/>
  </si>
  <si>
    <t>mmu-miR-876-5p</t>
    <phoneticPr fontId="5" type="noConversion"/>
  </si>
  <si>
    <t>mmu-miR-124</t>
    <phoneticPr fontId="5" type="noConversion"/>
  </si>
  <si>
    <t>mmu-miR-2132</t>
    <phoneticPr fontId="5" type="noConversion"/>
  </si>
  <si>
    <t>mmu-miR-2133</t>
    <phoneticPr fontId="5" type="noConversion"/>
  </si>
  <si>
    <t>mmu-miR-143</t>
    <phoneticPr fontId="5" type="noConversion"/>
  </si>
  <si>
    <t>mmu-miR-219</t>
    <phoneticPr fontId="5" type="noConversion"/>
  </si>
  <si>
    <t>mmu-miR-700</t>
    <phoneticPr fontId="5" type="noConversion"/>
  </si>
  <si>
    <t>mmu-miR-689</t>
    <phoneticPr fontId="5" type="noConversion"/>
  </si>
  <si>
    <t>mmu-miR-1901</t>
    <phoneticPr fontId="5" type="noConversion"/>
  </si>
  <si>
    <t>mmu-miR-466b-3p</t>
    <phoneticPr fontId="5" type="noConversion"/>
  </si>
  <si>
    <t>mmu-miR-192</t>
    <phoneticPr fontId="5" type="noConversion"/>
  </si>
  <si>
    <t>mmu-miR-383</t>
    <phoneticPr fontId="5" type="noConversion"/>
  </si>
  <si>
    <t>mmu-miR-3474</t>
    <phoneticPr fontId="5" type="noConversion"/>
  </si>
  <si>
    <t>mmu-miR-1928</t>
    <phoneticPr fontId="5" type="noConversion"/>
  </si>
  <si>
    <t>mmu-miR-155</t>
    <phoneticPr fontId="5" type="noConversion"/>
  </si>
  <si>
    <t>mmu-miR-297b-5p</t>
    <phoneticPr fontId="5" type="noConversion"/>
  </si>
  <si>
    <t>mmu-miR-302c</t>
    <phoneticPr fontId="5" type="noConversion"/>
  </si>
  <si>
    <t>n/a</t>
    <phoneticPr fontId="5" type="noConversion"/>
  </si>
  <si>
    <t>n/a</t>
    <phoneticPr fontId="5" type="noConversion"/>
  </si>
  <si>
    <t>n/a</t>
    <phoneticPr fontId="5" type="noConversion"/>
  </si>
  <si>
    <t>n/a</t>
    <phoneticPr fontId="5" type="noConversion"/>
  </si>
  <si>
    <t>miRNA</t>
    <phoneticPr fontId="5" type="noConversion"/>
  </si>
  <si>
    <t>Corrleated Genes</t>
    <phoneticPr fontId="5" type="noConversion"/>
  </si>
  <si>
    <t>TargetScan/ TarBase</t>
    <phoneticPr fontId="5" type="noConversion"/>
  </si>
  <si>
    <t>miRanda</t>
    <phoneticPr fontId="5" type="noConversion"/>
  </si>
  <si>
    <t>Supplemental Table S2 - LPS miRNA Correlation Analysis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</si>
</sst>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Layout" workbookViewId="0"/>
  </sheetViews>
  <sheetFormatPr baseColWidth="10" defaultRowHeight="13" x14ac:dyDescent="0"/>
  <cols>
    <col min="1" max="1" width="14.85546875" bestFit="1" customWidth="1"/>
    <col min="2" max="2" width="9.5703125" customWidth="1"/>
    <col min="3" max="3" width="11.140625" bestFit="1" customWidth="1"/>
    <col min="4" max="4" width="8.140625" customWidth="1"/>
    <col min="5" max="5" width="17.140625" bestFit="1" customWidth="1"/>
    <col min="6" max="6" width="12.42578125" customWidth="1"/>
    <col min="7" max="7" width="12" customWidth="1"/>
    <col min="8" max="8" width="11.7109375" bestFit="1" customWidth="1"/>
    <col min="9" max="9" width="12.7109375" customWidth="1"/>
    <col min="10" max="10" width="13.28515625" customWidth="1"/>
    <col min="19" max="19" width="17.5703125" customWidth="1"/>
    <col min="20" max="20" width="13" customWidth="1"/>
    <col min="21" max="21" width="8.140625" customWidth="1"/>
    <col min="22" max="22" width="17" customWidth="1"/>
    <col min="23" max="23" width="11.7109375" customWidth="1"/>
    <col min="24" max="24" width="11.85546875" customWidth="1"/>
    <col min="25" max="25" width="16.5703125" customWidth="1"/>
  </cols>
  <sheetData>
    <row r="1" spans="1:11" ht="16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5">
      <c r="A2" s="1" t="s">
        <v>36</v>
      </c>
      <c r="B2" s="1" t="s">
        <v>37</v>
      </c>
      <c r="C2" s="1" t="s">
        <v>38</v>
      </c>
      <c r="D2" s="1" t="s">
        <v>39</v>
      </c>
      <c r="E2" s="1" t="s">
        <v>0</v>
      </c>
      <c r="F2" s="1" t="s">
        <v>1</v>
      </c>
      <c r="G2" s="1" t="s">
        <v>2</v>
      </c>
      <c r="H2" s="1" t="s">
        <v>3</v>
      </c>
      <c r="I2" s="2" t="s">
        <v>4</v>
      </c>
      <c r="J2" s="2" t="s">
        <v>5</v>
      </c>
      <c r="K2" s="1" t="s">
        <v>6</v>
      </c>
    </row>
    <row r="3" spans="1:11" ht="13" customHeight="1">
      <c r="A3" s="5" t="s">
        <v>29</v>
      </c>
      <c r="B3" s="6">
        <v>4231</v>
      </c>
      <c r="C3" s="6">
        <v>1081</v>
      </c>
      <c r="D3" s="6">
        <v>3329</v>
      </c>
      <c r="E3" s="6">
        <v>225</v>
      </c>
      <c r="F3" s="6">
        <v>173</v>
      </c>
      <c r="G3" s="6">
        <v>609</v>
      </c>
      <c r="H3" s="7">
        <v>112</v>
      </c>
      <c r="I3" s="8">
        <f>((F3+H3)/B3)*100</f>
        <v>6.7359962183880882</v>
      </c>
      <c r="J3" s="8">
        <f>((H3+G3)/B3)*100</f>
        <v>17.040888678799337</v>
      </c>
      <c r="K3" s="8">
        <f>(H3/B3)*100</f>
        <v>2.6471283384542659</v>
      </c>
    </row>
    <row r="4" spans="1:11" ht="13" customHeight="1">
      <c r="A4" s="5" t="s">
        <v>30</v>
      </c>
      <c r="B4" s="6">
        <v>4232</v>
      </c>
      <c r="C4" s="6">
        <v>1037</v>
      </c>
      <c r="D4" s="6">
        <v>4050</v>
      </c>
      <c r="E4" s="6">
        <v>205</v>
      </c>
      <c r="F4" s="6">
        <v>171</v>
      </c>
      <c r="G4" s="6">
        <v>760</v>
      </c>
      <c r="H4" s="7">
        <v>80</v>
      </c>
      <c r="I4" s="8">
        <f>((F4+H4)/B4)*100</f>
        <v>5.9310018903591679</v>
      </c>
      <c r="J4" s="8">
        <f>((H4+G4)/B4)*100</f>
        <v>19.848771266540645</v>
      </c>
      <c r="K4" s="8">
        <f>(H4/B4)*100</f>
        <v>1.890359168241966</v>
      </c>
    </row>
    <row r="5" spans="1:11" ht="13" customHeight="1">
      <c r="A5" s="5" t="s">
        <v>31</v>
      </c>
      <c r="B5" s="6">
        <v>3942</v>
      </c>
      <c r="C5" s="6">
        <v>951</v>
      </c>
      <c r="D5" s="6" t="s">
        <v>32</v>
      </c>
      <c r="E5" s="6" t="s">
        <v>32</v>
      </c>
      <c r="F5" s="6">
        <v>223</v>
      </c>
      <c r="G5" s="6" t="s">
        <v>32</v>
      </c>
      <c r="H5" s="7">
        <v>0</v>
      </c>
      <c r="I5" s="8">
        <f>((F5)/B5)*100</f>
        <v>5.6570268899036016</v>
      </c>
      <c r="J5" s="8" t="s">
        <v>32</v>
      </c>
      <c r="K5" s="8">
        <f>(F5/B5)*100</f>
        <v>5.6570268899036016</v>
      </c>
    </row>
    <row r="6" spans="1:11" ht="13" customHeight="1">
      <c r="A6" s="5" t="s">
        <v>10</v>
      </c>
      <c r="B6" s="6">
        <v>4227</v>
      </c>
      <c r="C6" s="6">
        <v>579</v>
      </c>
      <c r="D6" s="6">
        <v>2322</v>
      </c>
      <c r="E6" s="6">
        <v>97</v>
      </c>
      <c r="F6" s="6">
        <v>94</v>
      </c>
      <c r="G6" s="6">
        <v>460</v>
      </c>
      <c r="H6" s="7">
        <v>36</v>
      </c>
      <c r="I6" s="8">
        <f>((F6+H6)/B6)*100</f>
        <v>3.0754672344452332</v>
      </c>
      <c r="J6" s="8">
        <f>((H6+G6)/B6)*100</f>
        <v>11.734090371421813</v>
      </c>
      <c r="K6" s="8">
        <f>(H6/B6)*100</f>
        <v>0.85166784953867991</v>
      </c>
    </row>
    <row r="7" spans="1:11" ht="13" customHeight="1">
      <c r="A7" s="5" t="s">
        <v>11</v>
      </c>
      <c r="B7" s="6">
        <v>2964</v>
      </c>
      <c r="C7" s="6">
        <v>2831</v>
      </c>
      <c r="D7" s="6">
        <v>7861</v>
      </c>
      <c r="E7" s="6">
        <v>1000</v>
      </c>
      <c r="F7" s="6">
        <v>219</v>
      </c>
      <c r="G7" s="6">
        <v>789</v>
      </c>
      <c r="H7" s="7">
        <v>253</v>
      </c>
      <c r="I7" s="8">
        <f>((F7+H7)/B7)*100</f>
        <v>15.92442645074224</v>
      </c>
      <c r="J7" s="8">
        <f>((H7+G7)/B7)*100</f>
        <v>35.155195681511472</v>
      </c>
      <c r="K7" s="8">
        <f>(H7/B7)*100</f>
        <v>8.5357624831309042</v>
      </c>
    </row>
    <row r="8" spans="1:11" ht="13" customHeight="1">
      <c r="A8" s="5" t="s">
        <v>12</v>
      </c>
      <c r="B8" s="6">
        <v>3558</v>
      </c>
      <c r="C8" s="6">
        <v>1108</v>
      </c>
      <c r="D8" s="6">
        <v>3692</v>
      </c>
      <c r="E8" s="6">
        <v>238</v>
      </c>
      <c r="F8" s="6">
        <v>137</v>
      </c>
      <c r="G8" s="6">
        <v>600</v>
      </c>
      <c r="H8" s="7">
        <v>77</v>
      </c>
      <c r="I8" s="8">
        <f>((F8+H8)/B8)*100</f>
        <v>6.0146149522203487</v>
      </c>
      <c r="J8" s="8">
        <f>((H8+G8)/B8)*100</f>
        <v>19.027543563799888</v>
      </c>
      <c r="K8" s="8">
        <f>(H8/B8)*100</f>
        <v>2.1641371557054523</v>
      </c>
    </row>
    <row r="9" spans="1:11" ht="13" customHeight="1">
      <c r="A9" s="5" t="s">
        <v>13</v>
      </c>
      <c r="B9" s="6">
        <v>1279</v>
      </c>
      <c r="C9" s="6">
        <v>980</v>
      </c>
      <c r="D9" s="6" t="s">
        <v>32</v>
      </c>
      <c r="E9" s="6" t="s">
        <v>32</v>
      </c>
      <c r="F9" s="6">
        <v>64</v>
      </c>
      <c r="G9" s="6" t="s">
        <v>32</v>
      </c>
      <c r="H9" s="7">
        <v>0</v>
      </c>
      <c r="I9" s="8">
        <f>((F9)/B9)*100</f>
        <v>5.0039093041438623</v>
      </c>
      <c r="J9" s="8" t="s">
        <v>32</v>
      </c>
      <c r="K9" s="8">
        <f>(F9/B9)*100</f>
        <v>5.0039093041438623</v>
      </c>
    </row>
    <row r="10" spans="1:11" ht="13" customHeight="1">
      <c r="A10" s="5" t="s">
        <v>14</v>
      </c>
      <c r="B10" s="6">
        <v>2563</v>
      </c>
      <c r="C10" s="6">
        <v>1935</v>
      </c>
      <c r="D10" s="6">
        <v>5538</v>
      </c>
      <c r="E10" s="6">
        <v>568</v>
      </c>
      <c r="F10" s="6">
        <v>148</v>
      </c>
      <c r="G10" s="6">
        <v>522</v>
      </c>
      <c r="H10" s="7">
        <v>98</v>
      </c>
      <c r="I10" s="8">
        <f>((F10+H10)/B10)*100</f>
        <v>9.5981271946937188</v>
      </c>
      <c r="J10" s="8">
        <f>((H10+G10)/B10)*100</f>
        <v>24.190401872805307</v>
      </c>
      <c r="K10" s="8">
        <f>(H10/B10)*100</f>
        <v>3.823644166991806</v>
      </c>
    </row>
    <row r="11" spans="1:11" ht="13" customHeight="1">
      <c r="A11" s="5" t="s">
        <v>15</v>
      </c>
      <c r="B11" s="6">
        <v>3050</v>
      </c>
      <c r="C11" s="6">
        <v>1049</v>
      </c>
      <c r="D11" s="6">
        <v>3217</v>
      </c>
      <c r="E11" s="6">
        <v>150</v>
      </c>
      <c r="F11" s="6">
        <v>102</v>
      </c>
      <c r="G11" s="6">
        <v>437</v>
      </c>
      <c r="H11" s="7">
        <v>54</v>
      </c>
      <c r="I11" s="8">
        <f>((F11+H11)/B11)*100</f>
        <v>5.1147540983606552</v>
      </c>
      <c r="J11" s="8">
        <f>((H11+G11)/B11)*100</f>
        <v>16.098360655737707</v>
      </c>
      <c r="K11" s="8">
        <f>(H11/B11)*100</f>
        <v>1.7704918032786885</v>
      </c>
    </row>
    <row r="12" spans="1:11" ht="13" customHeight="1">
      <c r="A12" s="5" t="s">
        <v>16</v>
      </c>
      <c r="B12" s="6">
        <v>4136</v>
      </c>
      <c r="C12" s="6">
        <v>1862</v>
      </c>
      <c r="D12" s="6">
        <v>3327</v>
      </c>
      <c r="E12" s="6">
        <v>554</v>
      </c>
      <c r="F12" s="6">
        <v>245</v>
      </c>
      <c r="G12" s="6">
        <v>516</v>
      </c>
      <c r="H12" s="7">
        <v>289</v>
      </c>
      <c r="I12" s="8">
        <f>((F12+H12)/B12)*100</f>
        <v>12.911025145067697</v>
      </c>
      <c r="J12" s="8">
        <f>((H12+G12)/B12)*100</f>
        <v>19.463249516441007</v>
      </c>
      <c r="K12" s="8">
        <f>(H12/B12)*100</f>
        <v>6.9874274661508711</v>
      </c>
    </row>
    <row r="13" spans="1:11" ht="13" customHeight="1">
      <c r="A13" s="5" t="s">
        <v>17</v>
      </c>
      <c r="B13" s="6">
        <f>3854+91</f>
        <v>3945</v>
      </c>
      <c r="C13" s="6" t="s">
        <v>32</v>
      </c>
      <c r="D13" s="6">
        <f>91+360</f>
        <v>451</v>
      </c>
      <c r="E13" s="6" t="s">
        <v>32</v>
      </c>
      <c r="F13" s="6" t="s">
        <v>32</v>
      </c>
      <c r="G13" s="7">
        <v>91</v>
      </c>
      <c r="H13" s="7" t="s">
        <v>7</v>
      </c>
      <c r="I13" s="6" t="s">
        <v>32</v>
      </c>
      <c r="J13" s="8">
        <f>G13/D13*100</f>
        <v>20.17738359201774</v>
      </c>
      <c r="K13" s="8">
        <f>G13/B13*100</f>
        <v>2.3067173637515843</v>
      </c>
    </row>
    <row r="14" spans="1:11" ht="13" customHeight="1">
      <c r="A14" s="9" t="s">
        <v>18</v>
      </c>
      <c r="B14" s="6">
        <f>3939+22</f>
        <v>3961</v>
      </c>
      <c r="C14" s="6" t="s">
        <v>33</v>
      </c>
      <c r="D14" s="6">
        <f>91+22</f>
        <v>113</v>
      </c>
      <c r="E14" s="6" t="s">
        <v>33</v>
      </c>
      <c r="F14" s="6" t="s">
        <v>33</v>
      </c>
      <c r="G14" s="7">
        <v>22</v>
      </c>
      <c r="H14" s="7" t="s">
        <v>7</v>
      </c>
      <c r="I14" s="6" t="s">
        <v>33</v>
      </c>
      <c r="J14" s="8">
        <f>G14/D14*100</f>
        <v>19.469026548672566</v>
      </c>
      <c r="K14" s="8">
        <f>G14/B14*100</f>
        <v>0.55541529916687704</v>
      </c>
    </row>
    <row r="15" spans="1:11" ht="13" customHeight="1">
      <c r="A15" s="5" t="s">
        <v>19</v>
      </c>
      <c r="B15" s="6">
        <v>3930</v>
      </c>
      <c r="C15" s="6">
        <v>1085</v>
      </c>
      <c r="D15" s="6">
        <v>3440</v>
      </c>
      <c r="E15" s="6">
        <v>203</v>
      </c>
      <c r="F15" s="6">
        <v>141</v>
      </c>
      <c r="G15" s="7">
        <v>572</v>
      </c>
      <c r="H15" s="7">
        <v>81</v>
      </c>
      <c r="I15" s="8">
        <f>((F15+H15)/B15)*100</f>
        <v>5.6488549618320612</v>
      </c>
      <c r="J15" s="8">
        <f>((H15+G15)/B15)*100</f>
        <v>16.615776081424936</v>
      </c>
      <c r="K15" s="8">
        <f>(H15/B15)*100</f>
        <v>2.0610687022900764</v>
      </c>
    </row>
    <row r="16" spans="1:11" ht="13" customHeight="1">
      <c r="A16" s="5" t="s">
        <v>20</v>
      </c>
      <c r="B16" s="6">
        <v>3827</v>
      </c>
      <c r="C16" s="6">
        <v>538</v>
      </c>
      <c r="D16" s="6">
        <v>1654</v>
      </c>
      <c r="E16" s="6">
        <v>118</v>
      </c>
      <c r="F16" s="6">
        <v>79</v>
      </c>
      <c r="G16" s="7">
        <v>271</v>
      </c>
      <c r="H16" s="7">
        <v>47</v>
      </c>
      <c r="I16" s="8">
        <f>((F16+H16)/B16)*100</f>
        <v>3.2923961327410503</v>
      </c>
      <c r="J16" s="8">
        <f>((H16+G16)/B16)*100</f>
        <v>8.3093807159655082</v>
      </c>
      <c r="K16" s="8">
        <f>(H16/B16)*100</f>
        <v>1.2281160177684871</v>
      </c>
    </row>
    <row r="17" spans="1:11" ht="13" customHeight="1">
      <c r="A17" s="9" t="s">
        <v>21</v>
      </c>
      <c r="B17" s="10">
        <f>4107+7+16+23</f>
        <v>4153</v>
      </c>
      <c r="C17" s="6">
        <f>50+31+16+23</f>
        <v>120</v>
      </c>
      <c r="D17" s="6">
        <f>57+31+16+7</f>
        <v>111</v>
      </c>
      <c r="E17" s="6">
        <v>31</v>
      </c>
      <c r="F17" s="6">
        <v>23</v>
      </c>
      <c r="G17" s="7">
        <v>7</v>
      </c>
      <c r="H17" s="7">
        <v>16</v>
      </c>
      <c r="I17" s="8">
        <f>((F17+H17)/B17)*100</f>
        <v>0.93908018300024076</v>
      </c>
      <c r="J17" s="8">
        <f>G17/D17*100</f>
        <v>6.3063063063063058</v>
      </c>
      <c r="K17" s="8">
        <f>(H17/B17)*100</f>
        <v>0.38526366482061158</v>
      </c>
    </row>
    <row r="18" spans="1:11" ht="13" customHeight="1">
      <c r="A18" s="9" t="s">
        <v>22</v>
      </c>
      <c r="B18" s="10">
        <f>3896+110</f>
        <v>4006</v>
      </c>
      <c r="C18" s="11" t="s">
        <v>32</v>
      </c>
      <c r="D18" s="11">
        <f>352+110</f>
        <v>462</v>
      </c>
      <c r="E18" s="6" t="s">
        <v>32</v>
      </c>
      <c r="F18" s="6" t="s">
        <v>32</v>
      </c>
      <c r="G18" s="7">
        <v>110</v>
      </c>
      <c r="H18" s="7" t="s">
        <v>34</v>
      </c>
      <c r="I18" s="6" t="s">
        <v>32</v>
      </c>
      <c r="J18" s="8">
        <f>G18/D18*100</f>
        <v>23.809523809523807</v>
      </c>
      <c r="K18" s="8">
        <f>G18/B18*100</f>
        <v>2.7458811782326507</v>
      </c>
    </row>
    <row r="19" spans="1:11" ht="13" customHeight="1">
      <c r="A19" s="9" t="s">
        <v>23</v>
      </c>
      <c r="B19" s="10">
        <f>3574+434+111+80</f>
        <v>4199</v>
      </c>
      <c r="C19" s="6" t="s">
        <v>7</v>
      </c>
      <c r="D19" s="6">
        <f>113+34</f>
        <v>147</v>
      </c>
      <c r="E19" s="6" t="s">
        <v>7</v>
      </c>
      <c r="F19" s="6" t="s">
        <v>7</v>
      </c>
      <c r="G19" s="7">
        <v>34</v>
      </c>
      <c r="H19" s="7" t="s">
        <v>35</v>
      </c>
      <c r="I19" s="6" t="s">
        <v>7</v>
      </c>
      <c r="J19" s="8">
        <f>G19/D19*100</f>
        <v>23.129251700680271</v>
      </c>
      <c r="K19" s="8">
        <f>G19/B19*100</f>
        <v>0.80971659919028338</v>
      </c>
    </row>
    <row r="20" spans="1:11" ht="13" customHeight="1">
      <c r="A20" s="9" t="s">
        <v>24</v>
      </c>
      <c r="B20" s="6">
        <f>2619+420+482+649</f>
        <v>4170</v>
      </c>
      <c r="C20" s="6">
        <f>120+174+99+54</f>
        <v>447</v>
      </c>
      <c r="D20" s="6">
        <f>4728+1032+99+174</f>
        <v>6033</v>
      </c>
      <c r="E20" s="6">
        <v>174</v>
      </c>
      <c r="F20" s="6">
        <v>54</v>
      </c>
      <c r="G20" s="7">
        <v>1032</v>
      </c>
      <c r="H20" s="7">
        <v>99</v>
      </c>
      <c r="I20" s="8">
        <f>((F20+H20)/B20)*100</f>
        <v>3.6690647482014387</v>
      </c>
      <c r="J20" s="8">
        <f>G20/D20*100</f>
        <v>17.105917454002984</v>
      </c>
      <c r="K20" s="8">
        <f>(H20/B20)*100</f>
        <v>2.3741007194244603</v>
      </c>
    </row>
    <row r="21" spans="1:11" ht="13" customHeight="1">
      <c r="A21" s="5" t="s">
        <v>25</v>
      </c>
      <c r="B21" s="6">
        <v>3919</v>
      </c>
      <c r="C21" s="6">
        <v>456</v>
      </c>
      <c r="D21" s="6">
        <v>1586</v>
      </c>
      <c r="E21" s="6">
        <v>66</v>
      </c>
      <c r="F21" s="6">
        <v>64</v>
      </c>
      <c r="G21" s="6">
        <v>305</v>
      </c>
      <c r="H21" s="7">
        <v>24</v>
      </c>
      <c r="I21" s="8">
        <f>((F21+H21)/B21)*100</f>
        <v>2.2454707833631029</v>
      </c>
      <c r="J21" s="8">
        <f>((H21+G21)/B21)*100</f>
        <v>8.3949987241643278</v>
      </c>
      <c r="K21" s="8">
        <f>(H21/B21)*100</f>
        <v>0.6124011227353916</v>
      </c>
    </row>
    <row r="22" spans="1:11" ht="13" customHeight="1">
      <c r="A22" s="5" t="s">
        <v>26</v>
      </c>
      <c r="B22" s="6">
        <v>3604</v>
      </c>
      <c r="C22" s="6">
        <v>618</v>
      </c>
      <c r="D22" s="6">
        <v>2995</v>
      </c>
      <c r="E22" s="6">
        <v>112</v>
      </c>
      <c r="F22" s="6">
        <v>83</v>
      </c>
      <c r="G22" s="6">
        <v>516</v>
      </c>
      <c r="H22" s="7">
        <v>34</v>
      </c>
      <c r="I22" s="8">
        <f>((F22+H22)/B22)*100</f>
        <v>3.2463928967813542</v>
      </c>
      <c r="J22" s="8">
        <f>((H22+G22)/B22)*100</f>
        <v>15.26082130965594</v>
      </c>
      <c r="K22" s="8">
        <f>(H22/B22)*100</f>
        <v>0.94339622641509435</v>
      </c>
    </row>
    <row r="23" spans="1:11" ht="13" customHeight="1">
      <c r="A23" s="9" t="s">
        <v>27</v>
      </c>
      <c r="B23" s="11">
        <f>3470+677+37+35</f>
        <v>4219</v>
      </c>
      <c r="C23" s="11">
        <f>35+37+99+47</f>
        <v>218</v>
      </c>
      <c r="D23" s="11">
        <f>2654+99+37+677</f>
        <v>3467</v>
      </c>
      <c r="E23" s="11">
        <v>99</v>
      </c>
      <c r="F23" s="11">
        <v>35</v>
      </c>
      <c r="G23" s="11">
        <v>677</v>
      </c>
      <c r="H23" s="12">
        <v>37</v>
      </c>
      <c r="I23" s="8">
        <f>((F23+H23)/B23)*100</f>
        <v>1.7065655368570753</v>
      </c>
      <c r="J23" s="8">
        <f>G23/D23*100</f>
        <v>19.526968560715314</v>
      </c>
      <c r="K23" s="8">
        <f>(H23/B23)*100</f>
        <v>0.87698506755155248</v>
      </c>
    </row>
    <row r="24" spans="1:11" ht="13" customHeight="1">
      <c r="A24" s="9" t="s">
        <v>28</v>
      </c>
      <c r="B24" s="10">
        <f>3574+434+111+80</f>
        <v>4199</v>
      </c>
      <c r="C24" s="11">
        <f>533+176+80+111</f>
        <v>900</v>
      </c>
      <c r="D24" s="11">
        <f>434+80+176+1569</f>
        <v>2259</v>
      </c>
      <c r="E24" s="11">
        <v>176</v>
      </c>
      <c r="F24" s="11">
        <v>111</v>
      </c>
      <c r="G24" s="11">
        <v>434</v>
      </c>
      <c r="H24" s="12">
        <v>80</v>
      </c>
      <c r="I24" s="8">
        <f>((F24+H24)/B24)*100</f>
        <v>4.5487020719218858</v>
      </c>
      <c r="J24" s="8">
        <f>G24/D24*100</f>
        <v>19.212040725984949</v>
      </c>
      <c r="K24" s="8">
        <f>(H24/B24)*100</f>
        <v>1.9052155275065492</v>
      </c>
    </row>
    <row r="25" spans="1:11">
      <c r="A25" s="4"/>
      <c r="B25" s="4"/>
      <c r="C25" s="4"/>
      <c r="D25" s="4"/>
      <c r="E25" s="4"/>
      <c r="F25" s="4"/>
      <c r="G25" s="4"/>
    </row>
    <row r="26" spans="1:11">
      <c r="A26" s="4"/>
      <c r="B26" s="4"/>
      <c r="C26" s="4"/>
      <c r="D26" s="4"/>
      <c r="E26" s="4"/>
      <c r="F26" s="4"/>
      <c r="G26" s="4"/>
    </row>
    <row r="27" spans="1:11" ht="13" customHeight="1">
      <c r="A27" s="4"/>
      <c r="B27" s="4"/>
      <c r="C27" s="4"/>
      <c r="D27" s="4"/>
      <c r="E27" s="4"/>
      <c r="F27" s="4"/>
      <c r="G27" s="4"/>
      <c r="H27" s="13" t="s">
        <v>8</v>
      </c>
      <c r="I27" s="14">
        <f>AVERAGE(I3:I12,I15:I17,I20:I24)</f>
        <v>5.6257153718346</v>
      </c>
      <c r="J27" s="14">
        <f>AVERAGE(J3:J4,J6:J8,J10:J24)</f>
        <v>17.993794856808595</v>
      </c>
      <c r="K27" s="14">
        <f>AVERAGE(K3:K24)</f>
        <v>2.5516287324724414</v>
      </c>
    </row>
    <row r="28" spans="1:11" ht="13" customHeight="1">
      <c r="A28" s="4"/>
      <c r="B28" s="4"/>
      <c r="C28" s="4"/>
      <c r="D28" s="4"/>
      <c r="E28" s="4"/>
      <c r="F28" s="4"/>
      <c r="G28" s="4"/>
      <c r="H28" s="13" t="s">
        <v>9</v>
      </c>
      <c r="I28" s="14">
        <f>STDEV(I3:I12,I15:I17,I20:I24)</f>
        <v>3.822485699702812</v>
      </c>
      <c r="J28" s="14">
        <f>STDEV(J3:J4,J6:J8,J10:J24)</f>
        <v>6.4355852044263635</v>
      </c>
      <c r="K28" s="14">
        <f>STDEV(K3:K24)</f>
        <v>2.1850257132628381</v>
      </c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Freilich</dc:creator>
  <cp:lastModifiedBy>Tsuneya Ikezu</cp:lastModifiedBy>
  <dcterms:created xsi:type="dcterms:W3CDTF">2012-11-01T21:26:30Z</dcterms:created>
  <dcterms:modified xsi:type="dcterms:W3CDTF">2013-10-10T14:22:00Z</dcterms:modified>
</cp:coreProperties>
</file>