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665" yWindow="300" windowWidth="24795" windowHeight="10500"/>
  </bookViews>
  <sheets>
    <sheet name="Sheet1" sheetId="1" r:id="rId1"/>
    <sheet name="Sheet2" sheetId="2" r:id="rId2"/>
    <sheet name="Sheet3" sheetId="3" r:id="rId3"/>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l="1"/>
  <c r="M15" i="1" l="1"/>
  <c r="L15" i="1"/>
  <c r="L8" i="1"/>
  <c r="M8" i="1"/>
  <c r="L9" i="1"/>
  <c r="M9" i="1"/>
  <c r="K7" i="1"/>
  <c r="M7" i="1"/>
  <c r="D7" i="1"/>
  <c r="F7" i="1"/>
  <c r="J7" i="1"/>
  <c r="I7" i="1"/>
  <c r="H7" i="1"/>
  <c r="L7" i="1"/>
</calcChain>
</file>

<file path=xl/sharedStrings.xml><?xml version="1.0" encoding="utf-8"?>
<sst xmlns="http://schemas.openxmlformats.org/spreadsheetml/2006/main" count="352" uniqueCount="87">
  <si>
    <t>Metastatic sertoli cell carcinoma</t>
  </si>
  <si>
    <t>Metastatic basal cell carcinoma of the skin</t>
  </si>
  <si>
    <t>Metastatic transitional cell urothelial cancer</t>
  </si>
  <si>
    <t>Advanced adenosquamous pancreas cancer</t>
  </si>
  <si>
    <t>Metastatic papillary renal cell carcinoma</t>
  </si>
  <si>
    <t>Metastatic bronchial neuroendocrine cancer</t>
  </si>
  <si>
    <t>01-06</t>
  </si>
  <si>
    <t>01-11</t>
  </si>
  <si>
    <t>01-12</t>
  </si>
  <si>
    <t>Normal lung</t>
  </si>
  <si>
    <t>Pooled normal lymph node</t>
  </si>
  <si>
    <t>Pooled normal skin</t>
  </si>
  <si>
    <t>Normal ureter RNA</t>
  </si>
  <si>
    <t>Normal kidney</t>
  </si>
  <si>
    <t>Patient 2 (01-02)</t>
  </si>
  <si>
    <t>Patient 7 (01-07)</t>
  </si>
  <si>
    <t>Patient 8 (01-08)</t>
  </si>
  <si>
    <t>Patient 9 (01-09)</t>
  </si>
  <si>
    <t>Patient 10 (01-11)</t>
  </si>
  <si>
    <t>Patient 11 (01-12)</t>
  </si>
  <si>
    <t>Patient 6 (01-06)</t>
  </si>
  <si>
    <t>Average %Q30</t>
  </si>
  <si>
    <t>Total number of PF reads</t>
  </si>
  <si>
    <t>Total number of PF reads (M)</t>
  </si>
  <si>
    <t>23.1*</t>
  </si>
  <si>
    <t>*Patient 7 RNA pooled with normal lymph node &amp; normal skin libraries</t>
  </si>
  <si>
    <t>%Q30 (overall %Q30 shown if pooled)</t>
  </si>
  <si>
    <t>28.8**</t>
  </si>
  <si>
    <t>***Patient 10 RNA pooled with normal kidney library</t>
  </si>
  <si>
    <t>**Patient 8 RNA pooled with normal ureter library</t>
  </si>
  <si>
    <t>18.9*</t>
  </si>
  <si>
    <t>81.7*</t>
  </si>
  <si>
    <t>23.1**</t>
  </si>
  <si>
    <t>80.2**</t>
  </si>
  <si>
    <t>32.1***</t>
  </si>
  <si>
    <t>81.1***</t>
  </si>
  <si>
    <t>215.4***</t>
  </si>
  <si>
    <t>‘PF’ stands for ‘pass filter’ and refers to the total number of reads that are of high quality (this value is separate from the Q30 score) as analyzed by Illumina HiSeq software.</t>
    <phoneticPr fontId="7" type="noConversion"/>
  </si>
  <si>
    <r>
      <t xml:space="preserve">dbSNP 129 rate </t>
    </r>
    <r>
      <rPr>
        <sz val="8"/>
        <color indexed="8"/>
        <rFont val="Calibri"/>
        <family val="2"/>
      </rPr>
      <t>(1)</t>
    </r>
    <phoneticPr fontId="7" type="noConversion"/>
  </si>
  <si>
    <t>(1)-refers to the percentage of SNPs identified that are listed in NCBI’s public dbSNP database (build 129), which archives short genetic variations.</t>
    <phoneticPr fontId="7" type="noConversion"/>
  </si>
  <si>
    <t>Exome metrics</t>
  </si>
  <si>
    <r>
      <t>WTS</t>
    </r>
    <r>
      <rPr>
        <b/>
        <sz val="8"/>
        <color theme="1"/>
        <rFont val="Calibri"/>
        <family val="2"/>
        <scheme val="minor"/>
      </rPr>
      <t xml:space="preserve"> metrics</t>
    </r>
  </si>
  <si>
    <r>
      <t>11</t>
    </r>
    <r>
      <rPr>
        <sz val="8"/>
        <color indexed="8"/>
        <rFont val="Calibri"/>
        <family val="2"/>
      </rPr>
      <t>1</t>
    </r>
    <r>
      <rPr>
        <sz val="8"/>
        <color theme="1"/>
        <rFont val="Calibri"/>
        <family val="2"/>
        <scheme val="minor"/>
      </rPr>
      <t>.</t>
    </r>
    <r>
      <rPr>
        <sz val="8"/>
        <color indexed="8"/>
        <rFont val="Calibri"/>
        <family val="2"/>
      </rPr>
      <t>0</t>
    </r>
    <r>
      <rPr>
        <sz val="8"/>
        <color theme="1"/>
        <rFont val="Calibri"/>
        <family val="2"/>
        <scheme val="minor"/>
      </rPr>
      <t>*</t>
    </r>
  </si>
  <si>
    <t>Mean target coverage depth - Normal</t>
  </si>
  <si>
    <t>Mean target coverage depth - Tumor</t>
  </si>
  <si>
    <t>N/A</t>
  </si>
  <si>
    <t>Supplementary Table 1. WGS, exome, and WTS metrics</t>
  </si>
  <si>
    <t>Total number of PF bases</t>
  </si>
  <si>
    <t>Total number of PF mRNA bases</t>
  </si>
  <si>
    <t>158.0**</t>
    <phoneticPr fontId="7" type="noConversion"/>
  </si>
  <si>
    <t>40.0***</t>
    <phoneticPr fontId="7" type="noConversion"/>
  </si>
  <si>
    <t>-</t>
    <phoneticPr fontId="7" type="noConversion"/>
  </si>
  <si>
    <t>WGS metrics</t>
  </si>
  <si>
    <t>Patient 1</t>
  </si>
  <si>
    <t>Patient 2</t>
  </si>
  <si>
    <t>Patient 3</t>
  </si>
  <si>
    <t>Normal human pancreas</t>
  </si>
  <si>
    <t>Total amount of data generated (GB)</t>
  </si>
  <si>
    <t>-</t>
  </si>
  <si>
    <t>Q30 data generated (GB)</t>
  </si>
  <si>
    <t>Total number of reads</t>
  </si>
  <si>
    <t>Aligned Reads - Normal</t>
  </si>
  <si>
    <t>Aligned Reads - Tumor</t>
  </si>
  <si>
    <t>Average coverage depth - Normal</t>
  </si>
  <si>
    <t>Average coverage depth - Tumor</t>
  </si>
  <si>
    <t>Variant Analysis</t>
  </si>
  <si>
    <t>BWA</t>
  </si>
  <si>
    <t>Germline SNPs called</t>
  </si>
  <si>
    <t xml:space="preserve">Transition/Transversion Ratio </t>
  </si>
  <si>
    <t xml:space="preserve">dbSNP 129 rate </t>
  </si>
  <si>
    <t>Non-synonymous germline variants</t>
  </si>
  <si>
    <t>Somatic SNVs called (strict lists)</t>
  </si>
  <si>
    <t>Somatic indels called (CODING and UTR)</t>
  </si>
  <si>
    <t>Total mapped reads</t>
  </si>
  <si>
    <t>Patient 4</t>
  </si>
  <si>
    <t>Patient 5</t>
  </si>
  <si>
    <t>Patient 6</t>
  </si>
  <si>
    <t>Patient 7</t>
  </si>
  <si>
    <t>Patient 8</t>
  </si>
  <si>
    <t>Patient 9</t>
  </si>
  <si>
    <t>Patient 10</t>
  </si>
  <si>
    <t>Patient 11</t>
  </si>
  <si>
    <t>Metastatic liposarcoma</t>
  </si>
  <si>
    <t>Metastatic neversmoker lung adenocarcinoma</t>
  </si>
  <si>
    <t>Metastatic adenocarcinoma of pancreas</t>
  </si>
  <si>
    <t>Metastatic olfactory neuroblastoma</t>
  </si>
  <si>
    <t>Metastatic thymic carcinoma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</si>
</sst>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E+00"/>
  </numFmts>
  <fonts count="10" x14ac:knownFonts="1">
    <font>
      <sz val="11"/>
      <color theme="1"/>
      <name val="Calibri"/>
      <family val="2"/>
      <scheme val="minor"/>
    </font>
    <font>
      <b/>
      <sz val="8"/>
      <color theme="1"/>
      <name val="Calibri"/>
      <family val="2"/>
      <scheme val="minor"/>
    </font>
    <font>
      <sz val="8"/>
      <color theme="1"/>
      <name val="Calibri"/>
      <family val="2"/>
      <scheme val="minor"/>
    </font>
    <font>
      <sz val="8"/>
      <color rgb="FF000000"/>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b/>
      <sz val="8"/>
      <color indexed="8"/>
      <name val="Calibri"/>
      <family val="2"/>
    </font>
    <font>
      <sz val="8"/>
      <color indexed="8"/>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8" fillId="0" borderId="0" xfId="0" applyFont="1"/>
    <xf numFmtId="164" fontId="9"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1" fillId="0" borderId="1" xfId="0" applyFont="1" applyFill="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3" fillId="0" borderId="1" xfId="0" applyFont="1" applyBorder="1" applyAlignment="1">
      <alignment horizontal="center" vertical="center"/>
    </xf>
    <xf numFmtId="164" fontId="2" fillId="0" borderId="1" xfId="0" applyNumberFormat="1" applyFont="1" applyBorder="1" applyAlignment="1">
      <alignment horizontal="center"/>
    </xf>
    <xf numFmtId="0" fontId="1" fillId="0" borderId="2" xfId="0" applyFont="1" applyFill="1" applyBorder="1" applyAlignment="1">
      <alignment horizontal="center" wrapText="1"/>
    </xf>
    <xf numFmtId="0" fontId="1" fillId="0" borderId="0" xfId="0" applyFont="1" applyAlignment="1">
      <alignment wrapText="1"/>
    </xf>
    <xf numFmtId="0" fontId="2" fillId="0" borderId="0" xfId="0" applyFont="1" applyAlignment="1">
      <alignment wrapText="1"/>
    </xf>
    <xf numFmtId="0" fontId="1" fillId="0" borderId="2" xfId="0" applyFont="1" applyBorder="1" applyAlignment="1">
      <alignment horizontal="center" wrapText="1"/>
    </xf>
    <xf numFmtId="0" fontId="3" fillId="0" borderId="1" xfId="0" applyFont="1" applyFill="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2" fillId="0" borderId="0" xfId="0" quotePrefix="1" applyFont="1" applyFill="1"/>
    <xf numFmtId="0" fontId="0" fillId="0" borderId="0" xfId="0" applyFill="1"/>
    <xf numFmtId="0" fontId="2" fillId="0" borderId="0" xfId="0" applyFont="1" applyFill="1" applyAlignment="1">
      <alignment wrapText="1"/>
    </xf>
    <xf numFmtId="0" fontId="2" fillId="0" borderId="1" xfId="0" applyFont="1" applyFill="1" applyBorder="1"/>
    <xf numFmtId="0" fontId="2" fillId="0" borderId="1" xfId="0" applyFont="1" applyFill="1" applyBorder="1" applyAlignment="1">
      <alignment horizontal="center"/>
    </xf>
    <xf numFmtId="2" fontId="2"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165" fontId="2" fillId="0" borderId="0" xfId="0" applyNumberFormat="1" applyFont="1"/>
    <xf numFmtId="0" fontId="9" fillId="0" borderId="1" xfId="0" applyFont="1" applyBorder="1" applyAlignment="1">
      <alignment horizontal="center"/>
    </xf>
    <xf numFmtId="0" fontId="9" fillId="0" borderId="0" xfId="0" applyFont="1" applyBorder="1" applyAlignment="1">
      <alignment horizontal="center"/>
    </xf>
    <xf numFmtId="0" fontId="8" fillId="0" borderId="0" xfId="0" applyFont="1" applyFill="1" applyAlignment="1">
      <alignment wrapText="1"/>
    </xf>
    <xf numFmtId="164" fontId="2"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0" xfId="0" applyFont="1" applyFill="1" applyAlignment="1">
      <alignment horizontal="left"/>
    </xf>
    <xf numFmtId="0" fontId="2" fillId="0" borderId="0" xfId="0" applyFont="1" applyFill="1" applyBorder="1"/>
    <xf numFmtId="0" fontId="2" fillId="0" borderId="0" xfId="0" applyFont="1" applyBorder="1" applyAlignment="1">
      <alignment horizontal="center"/>
    </xf>
    <xf numFmtId="0" fontId="2" fillId="0" borderId="0" xfId="0" applyFont="1" applyFill="1" applyBorder="1" applyAlignment="1">
      <alignment horizontal="center"/>
    </xf>
    <xf numFmtId="0" fontId="1" fillId="0" borderId="0" xfId="0" applyFont="1"/>
    <xf numFmtId="0" fontId="2" fillId="0" borderId="3" xfId="0" applyFont="1" applyBorder="1" applyAlignment="1">
      <alignment horizontal="left"/>
    </xf>
    <xf numFmtId="0" fontId="2" fillId="0" borderId="0" xfId="0" applyFont="1" applyBorder="1" applyAlignment="1">
      <alignment horizontal="left"/>
    </xf>
    <xf numFmtId="0" fontId="2" fillId="0" borderId="1" xfId="0" applyFont="1" applyBorder="1" applyAlignment="1">
      <alignment horizontal="left"/>
    </xf>
    <xf numFmtId="0" fontId="9" fillId="0" borderId="1" xfId="0" applyFont="1" applyFill="1" applyBorder="1" applyAlignment="1">
      <alignment horizontal="center"/>
    </xf>
    <xf numFmtId="0" fontId="9" fillId="0" borderId="0" xfId="0" applyFont="1"/>
  </cellXfs>
  <cellStyles count="4">
    <cellStyle name="Followed Hyperlink" xfId="3" builtinId="9" hidden="1"/>
    <cellStyle name="Hyperlink" xfId="2" builtinId="8" hidden="1"/>
    <cellStyle name="Normal" xfId="0" builtinId="0"/>
    <cellStyle name="Normal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Normal="100" workbookViewId="0">
      <pane ySplit="2" topLeftCell="A3" activePane="bottomLeft" state="frozen"/>
      <selection pane="bottomLeft" activeCell="I23" sqref="I23"/>
    </sheetView>
  </sheetViews>
  <sheetFormatPr defaultColWidth="8.85546875" defaultRowHeight="11.25" x14ac:dyDescent="0.2"/>
  <cols>
    <col min="1" max="1" width="8.85546875" style="4"/>
    <col min="2" max="2" width="39" style="4" bestFit="1" customWidth="1"/>
    <col min="3" max="3" width="24.42578125" style="4" customWidth="1"/>
    <col min="4" max="4" width="14.28515625" style="4" customWidth="1"/>
    <col min="5" max="5" width="13.7109375" style="4" bestFit="1" customWidth="1"/>
    <col min="6" max="6" width="14.42578125" style="4" bestFit="1" customWidth="1"/>
    <col min="7" max="7" width="13.140625" style="4" bestFit="1" customWidth="1"/>
    <col min="8" max="8" width="12.7109375" style="4" bestFit="1" customWidth="1"/>
    <col min="9" max="9" width="12.140625" style="4" bestFit="1" customWidth="1"/>
    <col min="10" max="10" width="12.28515625" style="4" bestFit="1" customWidth="1"/>
    <col min="11" max="11" width="13" style="4" customWidth="1"/>
    <col min="12" max="12" width="13.140625" style="4" customWidth="1"/>
    <col min="13" max="13" width="14.85546875" style="4" bestFit="1" customWidth="1"/>
    <col min="14" max="14" width="10.28515625" style="4" customWidth="1"/>
    <col min="15" max="15" width="9.28515625" style="4" bestFit="1" customWidth="1"/>
    <col min="16" max="16" width="9.42578125" style="4" bestFit="1" customWidth="1"/>
    <col min="17" max="18" width="10.85546875" style="4" customWidth="1"/>
    <col min="19" max="19" width="11.28515625" style="4" customWidth="1"/>
    <col min="20" max="16384" width="8.85546875" style="4"/>
  </cols>
  <sheetData>
    <row r="1" spans="1:19" s="13" customFormat="1" ht="33.75" x14ac:dyDescent="0.2">
      <c r="B1" s="32" t="s">
        <v>46</v>
      </c>
      <c r="C1" s="16" t="s">
        <v>53</v>
      </c>
      <c r="D1" s="16" t="s">
        <v>54</v>
      </c>
      <c r="E1" s="16" t="s">
        <v>55</v>
      </c>
      <c r="F1" s="16" t="s">
        <v>74</v>
      </c>
      <c r="G1" s="16" t="s">
        <v>75</v>
      </c>
      <c r="H1" s="16" t="s">
        <v>76</v>
      </c>
      <c r="I1" s="16" t="s">
        <v>77</v>
      </c>
      <c r="J1" s="16" t="s">
        <v>78</v>
      </c>
      <c r="K1" s="16" t="s">
        <v>79</v>
      </c>
      <c r="L1" s="16" t="s">
        <v>80</v>
      </c>
      <c r="M1" s="16" t="s">
        <v>81</v>
      </c>
      <c r="N1" s="16" t="s">
        <v>9</v>
      </c>
      <c r="O1" s="5" t="s">
        <v>56</v>
      </c>
      <c r="P1" s="16" t="s">
        <v>10</v>
      </c>
      <c r="Q1" s="16" t="s">
        <v>11</v>
      </c>
      <c r="R1" s="16" t="s">
        <v>12</v>
      </c>
      <c r="S1" s="16" t="s">
        <v>13</v>
      </c>
    </row>
    <row r="2" spans="1:19" s="13" customFormat="1" ht="33.75" x14ac:dyDescent="0.2">
      <c r="A2" s="12" t="s">
        <v>52</v>
      </c>
      <c r="C2" s="16" t="s">
        <v>82</v>
      </c>
      <c r="D2" s="14" t="s">
        <v>83</v>
      </c>
      <c r="E2" s="14" t="s">
        <v>84</v>
      </c>
      <c r="F2" s="14" t="s">
        <v>85</v>
      </c>
      <c r="G2" s="14" t="s">
        <v>86</v>
      </c>
      <c r="H2" s="14" t="s">
        <v>0</v>
      </c>
      <c r="I2" s="14" t="s">
        <v>1</v>
      </c>
      <c r="J2" s="14" t="s">
        <v>2</v>
      </c>
      <c r="K2" s="14" t="s">
        <v>3</v>
      </c>
      <c r="L2" s="14" t="s">
        <v>4</v>
      </c>
      <c r="M2" s="14" t="s">
        <v>5</v>
      </c>
      <c r="N2" s="14"/>
      <c r="O2" s="11"/>
      <c r="P2" s="17"/>
      <c r="Q2" s="17"/>
      <c r="R2" s="17"/>
      <c r="S2" s="18"/>
    </row>
    <row r="3" spans="1:19" x14ac:dyDescent="0.2">
      <c r="B3" s="35" t="s">
        <v>57</v>
      </c>
      <c r="C3" s="30" t="s">
        <v>51</v>
      </c>
      <c r="D3" s="3">
        <v>384.92163110069777</v>
      </c>
      <c r="E3" s="3">
        <v>420.94043126827</v>
      </c>
      <c r="F3" s="3">
        <v>468.08033589084084</v>
      </c>
      <c r="G3" s="30" t="s">
        <v>51</v>
      </c>
      <c r="H3" s="3">
        <v>366.01352788589259</v>
      </c>
      <c r="I3" s="3">
        <v>275.56193028998769</v>
      </c>
      <c r="J3" s="3">
        <v>520.37019715546444</v>
      </c>
      <c r="K3" s="3">
        <v>428.10204547895171</v>
      </c>
      <c r="L3" s="3">
        <v>350.9558805557632</v>
      </c>
      <c r="M3" s="3">
        <v>262.80251176245838</v>
      </c>
      <c r="N3" s="6" t="s">
        <v>58</v>
      </c>
      <c r="O3" s="6" t="s">
        <v>58</v>
      </c>
      <c r="P3" s="6" t="s">
        <v>58</v>
      </c>
      <c r="Q3" s="6" t="s">
        <v>58</v>
      </c>
      <c r="R3" s="6" t="s">
        <v>58</v>
      </c>
      <c r="S3" s="6" t="s">
        <v>58</v>
      </c>
    </row>
    <row r="4" spans="1:19" x14ac:dyDescent="0.2">
      <c r="B4" s="35" t="s">
        <v>59</v>
      </c>
      <c r="C4" s="30" t="s">
        <v>51</v>
      </c>
      <c r="D4" s="3">
        <v>268.10000000000002</v>
      </c>
      <c r="E4" s="10">
        <v>339.90000000000003</v>
      </c>
      <c r="F4" s="10">
        <v>379.7</v>
      </c>
      <c r="G4" s="30" t="s">
        <v>51</v>
      </c>
      <c r="H4" s="10">
        <v>296.39999999999998</v>
      </c>
      <c r="I4" s="10">
        <v>196.49999999999997</v>
      </c>
      <c r="J4" s="10">
        <v>363.29999999999995</v>
      </c>
      <c r="K4" s="10">
        <v>358.3</v>
      </c>
      <c r="L4" s="10">
        <v>274.8</v>
      </c>
      <c r="M4" s="10">
        <v>207.39999999999998</v>
      </c>
      <c r="N4" s="7" t="s">
        <v>58</v>
      </c>
      <c r="O4" s="7" t="s">
        <v>58</v>
      </c>
      <c r="P4" s="7" t="s">
        <v>58</v>
      </c>
      <c r="Q4" s="7" t="s">
        <v>58</v>
      </c>
      <c r="R4" s="7" t="s">
        <v>58</v>
      </c>
      <c r="S4" s="7" t="s">
        <v>58</v>
      </c>
    </row>
    <row r="5" spans="1:19" x14ac:dyDescent="0.2">
      <c r="B5" s="35" t="s">
        <v>21</v>
      </c>
      <c r="C5" s="30" t="s">
        <v>51</v>
      </c>
      <c r="D5" s="10">
        <v>70.900000000000006</v>
      </c>
      <c r="E5" s="10">
        <v>81.3</v>
      </c>
      <c r="F5" s="10">
        <v>81.3</v>
      </c>
      <c r="G5" s="30" t="s">
        <v>51</v>
      </c>
      <c r="H5" s="10">
        <v>81.099999999999994</v>
      </c>
      <c r="I5" s="10">
        <v>70.8</v>
      </c>
      <c r="J5" s="10">
        <v>70</v>
      </c>
      <c r="K5" s="10">
        <v>84.4</v>
      </c>
      <c r="L5" s="10">
        <v>79.099999999999994</v>
      </c>
      <c r="M5" s="10">
        <v>78.900000000000006</v>
      </c>
      <c r="N5" s="7" t="s">
        <v>58</v>
      </c>
      <c r="O5" s="7" t="s">
        <v>58</v>
      </c>
      <c r="P5" s="7" t="s">
        <v>58</v>
      </c>
      <c r="Q5" s="7" t="s">
        <v>58</v>
      </c>
      <c r="R5" s="7" t="s">
        <v>58</v>
      </c>
      <c r="S5" s="7" t="s">
        <v>58</v>
      </c>
    </row>
    <row r="6" spans="1:19" x14ac:dyDescent="0.2">
      <c r="B6" s="35" t="s">
        <v>22</v>
      </c>
      <c r="C6" s="30" t="s">
        <v>51</v>
      </c>
      <c r="D6" s="10">
        <v>1858.6799999999996</v>
      </c>
      <c r="E6" s="10">
        <v>2029.6099999999997</v>
      </c>
      <c r="F6" s="10">
        <v>2265.19</v>
      </c>
      <c r="G6" s="30" t="s">
        <v>51</v>
      </c>
      <c r="H6" s="10">
        <v>3041.5135150000001</v>
      </c>
      <c r="I6" s="10">
        <v>1644.6400000000003</v>
      </c>
      <c r="J6" s="10">
        <v>2808.59</v>
      </c>
      <c r="K6" s="10">
        <v>2504.7599999999998</v>
      </c>
      <c r="L6" s="10">
        <v>1919.56</v>
      </c>
      <c r="M6" s="10">
        <v>1346.73</v>
      </c>
      <c r="N6" s="7" t="s">
        <v>58</v>
      </c>
      <c r="O6" s="7" t="s">
        <v>58</v>
      </c>
      <c r="P6" s="7" t="s">
        <v>58</v>
      </c>
      <c r="Q6" s="7" t="s">
        <v>58</v>
      </c>
      <c r="R6" s="7" t="s">
        <v>58</v>
      </c>
      <c r="S6" s="7" t="s">
        <v>58</v>
      </c>
    </row>
    <row r="7" spans="1:19" x14ac:dyDescent="0.2">
      <c r="B7" s="25" t="s">
        <v>60</v>
      </c>
      <c r="C7" s="30" t="s">
        <v>51</v>
      </c>
      <c r="D7" s="9">
        <f>SUM(640546353,606852776)</f>
        <v>1247399129</v>
      </c>
      <c r="E7" s="9">
        <v>2878046795</v>
      </c>
      <c r="F7" s="9">
        <f>SUM(1511994408,1427020326)</f>
        <v>2939014734</v>
      </c>
      <c r="G7" s="30" t="s">
        <v>51</v>
      </c>
      <c r="H7" s="9">
        <f>SUM(1397605190,1643908325)</f>
        <v>3041513515</v>
      </c>
      <c r="I7" s="9">
        <f>SUM(709366592,587322095)</f>
        <v>1296688687</v>
      </c>
      <c r="J7" s="9">
        <f>SUM(1871685303,1657240477)</f>
        <v>3528925780</v>
      </c>
      <c r="K7" s="20">
        <f>SUM(769070038,985602018)</f>
        <v>1754672056</v>
      </c>
      <c r="L7" s="15">
        <f>SUM(406092310,399490448,371821800,383764176)</f>
        <v>1561168734</v>
      </c>
      <c r="M7" s="9">
        <f>SUM(268287892,200928826,174080576,289079980,226263236,202509176)</f>
        <v>1361149686</v>
      </c>
      <c r="N7" s="7" t="s">
        <v>58</v>
      </c>
      <c r="O7" s="7" t="s">
        <v>58</v>
      </c>
      <c r="P7" s="7" t="s">
        <v>58</v>
      </c>
      <c r="Q7" s="7" t="s">
        <v>58</v>
      </c>
      <c r="R7" s="7" t="s">
        <v>58</v>
      </c>
      <c r="S7" s="7" t="s">
        <v>58</v>
      </c>
    </row>
    <row r="8" spans="1:19" x14ac:dyDescent="0.2">
      <c r="B8" s="25" t="s">
        <v>61</v>
      </c>
      <c r="C8" s="30" t="s">
        <v>51</v>
      </c>
      <c r="D8" s="7">
        <v>640546353</v>
      </c>
      <c r="E8" s="7">
        <v>1271057635</v>
      </c>
      <c r="F8" s="7">
        <v>2111405684</v>
      </c>
      <c r="G8" s="30" t="s">
        <v>51</v>
      </c>
      <c r="H8" s="7">
        <v>1384872079</v>
      </c>
      <c r="I8" s="7">
        <v>667471529</v>
      </c>
      <c r="J8" s="7">
        <v>1656250357</v>
      </c>
      <c r="K8" s="9">
        <v>869898435</v>
      </c>
      <c r="L8" s="7">
        <f>SUM(348040494,357750483)</f>
        <v>705790977</v>
      </c>
      <c r="M8" s="7">
        <f>SUM(254448240,190405195,164302801)</f>
        <v>609156236</v>
      </c>
      <c r="N8" s="7" t="s">
        <v>58</v>
      </c>
      <c r="O8" s="7" t="s">
        <v>58</v>
      </c>
      <c r="P8" s="7" t="s">
        <v>58</v>
      </c>
      <c r="Q8" s="7" t="s">
        <v>58</v>
      </c>
      <c r="R8" s="7" t="s">
        <v>58</v>
      </c>
      <c r="S8" s="7" t="s">
        <v>58</v>
      </c>
    </row>
    <row r="9" spans="1:19" x14ac:dyDescent="0.2">
      <c r="B9" s="25" t="s">
        <v>62</v>
      </c>
      <c r="C9" s="30" t="s">
        <v>51</v>
      </c>
      <c r="D9" s="7">
        <v>606852776</v>
      </c>
      <c r="E9" s="7">
        <v>1606989160</v>
      </c>
      <c r="F9" s="7">
        <v>2018876071</v>
      </c>
      <c r="G9" s="30" t="s">
        <v>51</v>
      </c>
      <c r="H9" s="7">
        <v>1628450845</v>
      </c>
      <c r="I9" s="7">
        <v>533554809</v>
      </c>
      <c r="J9" s="7">
        <v>1526492960</v>
      </c>
      <c r="K9" s="7">
        <v>594298376</v>
      </c>
      <c r="L9" s="7">
        <f>SUM(384603504,378826397)</f>
        <v>763429901</v>
      </c>
      <c r="M9" s="7">
        <f>SUM(273962569,213239354,191187968)</f>
        <v>678389891</v>
      </c>
      <c r="N9" s="7" t="s">
        <v>58</v>
      </c>
      <c r="O9" s="7" t="s">
        <v>58</v>
      </c>
      <c r="P9" s="7" t="s">
        <v>58</v>
      </c>
      <c r="Q9" s="7" t="s">
        <v>58</v>
      </c>
      <c r="R9" s="7" t="s">
        <v>58</v>
      </c>
      <c r="S9" s="7" t="s">
        <v>58</v>
      </c>
    </row>
    <row r="10" spans="1:19" x14ac:dyDescent="0.2">
      <c r="B10" s="25" t="s">
        <v>63</v>
      </c>
      <c r="C10" s="30" t="s">
        <v>51</v>
      </c>
      <c r="D10" s="10">
        <v>21.53589663404907</v>
      </c>
      <c r="E10" s="10">
        <v>42.734402772064293</v>
      </c>
      <c r="F10" s="10">
        <v>70.987859583001438</v>
      </c>
      <c r="G10" s="30" t="s">
        <v>51</v>
      </c>
      <c r="H10" s="10">
        <v>47.085650686000001</v>
      </c>
      <c r="I10" s="10">
        <v>22.441151662781671</v>
      </c>
      <c r="J10" s="10">
        <v>54.62</v>
      </c>
      <c r="K10" s="10">
        <v>28.6</v>
      </c>
      <c r="L10" s="33">
        <v>23.761629558999999</v>
      </c>
      <c r="M10" s="33">
        <v>20.508259945333332</v>
      </c>
      <c r="N10" s="7" t="s">
        <v>58</v>
      </c>
      <c r="O10" s="7" t="s">
        <v>58</v>
      </c>
      <c r="P10" s="7" t="s">
        <v>58</v>
      </c>
      <c r="Q10" s="7" t="s">
        <v>58</v>
      </c>
      <c r="R10" s="7" t="s">
        <v>58</v>
      </c>
      <c r="S10" s="7" t="s">
        <v>58</v>
      </c>
    </row>
    <row r="11" spans="1:19" x14ac:dyDescent="0.2">
      <c r="B11" s="25" t="s">
        <v>64</v>
      </c>
      <c r="C11" s="30" t="s">
        <v>51</v>
      </c>
      <c r="D11" s="10">
        <v>20.403080268605844</v>
      </c>
      <c r="E11" s="10">
        <v>54.028802567856232</v>
      </c>
      <c r="F11" s="10">
        <v>67.876908795718506</v>
      </c>
      <c r="G11" s="30" t="s">
        <v>51</v>
      </c>
      <c r="H11" s="10">
        <v>55.367328729999997</v>
      </c>
      <c r="I11" s="10">
        <v>17.938719284572674</v>
      </c>
      <c r="J11" s="10">
        <v>45.86</v>
      </c>
      <c r="K11" s="10">
        <v>19.87</v>
      </c>
      <c r="L11" s="33">
        <v>25.702140000333333</v>
      </c>
      <c r="M11" s="33">
        <v>22.839126330333333</v>
      </c>
      <c r="N11" s="7" t="s">
        <v>58</v>
      </c>
      <c r="O11" s="7" t="s">
        <v>58</v>
      </c>
      <c r="P11" s="7" t="s">
        <v>58</v>
      </c>
      <c r="Q11" s="7" t="s">
        <v>58</v>
      </c>
      <c r="R11" s="7" t="s">
        <v>58</v>
      </c>
      <c r="S11" s="7" t="s">
        <v>58</v>
      </c>
    </row>
    <row r="12" spans="1:19" x14ac:dyDescent="0.2">
      <c r="A12" s="40" t="s">
        <v>40</v>
      </c>
      <c r="B12" s="37"/>
      <c r="C12" s="31"/>
      <c r="D12" s="38"/>
      <c r="E12" s="38"/>
      <c r="F12" s="38"/>
      <c r="G12" s="31"/>
      <c r="H12" s="38"/>
      <c r="I12" s="38"/>
      <c r="J12" s="38"/>
      <c r="K12" s="38"/>
      <c r="L12" s="39"/>
      <c r="M12" s="39"/>
      <c r="N12" s="7"/>
      <c r="O12" s="7"/>
      <c r="P12" s="7"/>
      <c r="Q12" s="7"/>
      <c r="R12" s="7"/>
      <c r="S12" s="7"/>
    </row>
    <row r="13" spans="1:19" x14ac:dyDescent="0.2">
      <c r="A13" s="40"/>
      <c r="B13" s="41" t="s">
        <v>57</v>
      </c>
      <c r="C13" s="30" t="s">
        <v>58</v>
      </c>
      <c r="D13" s="7" t="s">
        <v>45</v>
      </c>
      <c r="E13" s="7" t="s">
        <v>45</v>
      </c>
      <c r="F13" s="7" t="s">
        <v>45</v>
      </c>
      <c r="G13" s="30" t="s">
        <v>58</v>
      </c>
      <c r="H13" s="26">
        <v>26.7</v>
      </c>
      <c r="I13" s="7">
        <v>13.3</v>
      </c>
      <c r="J13" s="26">
        <v>35.1</v>
      </c>
      <c r="K13" s="7" t="s">
        <v>45</v>
      </c>
      <c r="L13" s="26">
        <v>27.6</v>
      </c>
      <c r="M13" s="26">
        <v>29.2</v>
      </c>
      <c r="N13" s="6" t="s">
        <v>58</v>
      </c>
      <c r="O13" s="6" t="s">
        <v>58</v>
      </c>
      <c r="P13" s="6" t="s">
        <v>58</v>
      </c>
      <c r="Q13" s="6" t="s">
        <v>58</v>
      </c>
      <c r="R13" s="6" t="s">
        <v>58</v>
      </c>
      <c r="S13" s="6" t="s">
        <v>58</v>
      </c>
    </row>
    <row r="14" spans="1:19" x14ac:dyDescent="0.2">
      <c r="A14" s="40"/>
      <c r="B14" s="41" t="s">
        <v>59</v>
      </c>
      <c r="C14" s="30" t="s">
        <v>58</v>
      </c>
      <c r="D14" s="7" t="s">
        <v>45</v>
      </c>
      <c r="E14" s="7" t="s">
        <v>45</v>
      </c>
      <c r="F14" s="7" t="s">
        <v>45</v>
      </c>
      <c r="G14" s="30" t="s">
        <v>58</v>
      </c>
      <c r="H14" s="33">
        <v>22</v>
      </c>
      <c r="I14" s="7">
        <v>11.1</v>
      </c>
      <c r="J14" s="26">
        <v>29.2</v>
      </c>
      <c r="K14" s="7" t="s">
        <v>45</v>
      </c>
      <c r="L14" s="26">
        <v>24.8</v>
      </c>
      <c r="M14" s="26">
        <v>23.1</v>
      </c>
      <c r="N14" s="7" t="s">
        <v>58</v>
      </c>
      <c r="O14" s="7" t="s">
        <v>58</v>
      </c>
      <c r="P14" s="7" t="s">
        <v>58</v>
      </c>
      <c r="Q14" s="7" t="s">
        <v>58</v>
      </c>
      <c r="R14" s="7" t="s">
        <v>58</v>
      </c>
      <c r="S14" s="7" t="s">
        <v>58</v>
      </c>
    </row>
    <row r="15" spans="1:19" x14ac:dyDescent="0.2">
      <c r="A15" s="40"/>
      <c r="B15" s="41" t="s">
        <v>60</v>
      </c>
      <c r="C15" s="30" t="s">
        <v>58</v>
      </c>
      <c r="D15" s="7" t="s">
        <v>45</v>
      </c>
      <c r="E15" s="7" t="s">
        <v>45</v>
      </c>
      <c r="F15" s="7" t="s">
        <v>45</v>
      </c>
      <c r="G15" s="30" t="s">
        <v>58</v>
      </c>
      <c r="H15" s="26">
        <v>218296470</v>
      </c>
      <c r="I15" s="26">
        <v>111678257</v>
      </c>
      <c r="J15" s="26">
        <f>126855404+265774538</f>
        <v>392629942</v>
      </c>
      <c r="K15" s="7" t="s">
        <v>45</v>
      </c>
      <c r="L15" s="26">
        <f>170321324+54569564</f>
        <v>224890888</v>
      </c>
      <c r="M15" s="26">
        <f>154141470+147329714</f>
        <v>301471184</v>
      </c>
      <c r="N15" s="7" t="s">
        <v>58</v>
      </c>
      <c r="O15" s="7" t="s">
        <v>58</v>
      </c>
      <c r="P15" s="7" t="s">
        <v>58</v>
      </c>
      <c r="Q15" s="7" t="s">
        <v>58</v>
      </c>
      <c r="R15" s="7" t="s">
        <v>58</v>
      </c>
      <c r="S15" s="7" t="s">
        <v>58</v>
      </c>
    </row>
    <row r="16" spans="1:19" x14ac:dyDescent="0.2">
      <c r="B16" s="25" t="s">
        <v>61</v>
      </c>
      <c r="C16" s="30" t="s">
        <v>58</v>
      </c>
      <c r="D16" s="7" t="s">
        <v>45</v>
      </c>
      <c r="E16" s="7" t="s">
        <v>45</v>
      </c>
      <c r="F16" s="7" t="s">
        <v>45</v>
      </c>
      <c r="G16" s="30" t="s">
        <v>58</v>
      </c>
      <c r="H16" s="26">
        <v>89667275</v>
      </c>
      <c r="I16" s="26">
        <v>49644639</v>
      </c>
      <c r="J16" s="26">
        <v>123124275</v>
      </c>
      <c r="K16" s="7" t="s">
        <v>45</v>
      </c>
      <c r="L16" s="26">
        <v>168269051</v>
      </c>
      <c r="M16" s="26">
        <v>149798936</v>
      </c>
      <c r="N16" s="7" t="s">
        <v>58</v>
      </c>
      <c r="O16" s="7" t="s">
        <v>58</v>
      </c>
      <c r="P16" s="7" t="s">
        <v>58</v>
      </c>
      <c r="Q16" s="7" t="s">
        <v>58</v>
      </c>
      <c r="R16" s="7" t="s">
        <v>58</v>
      </c>
      <c r="S16" s="7" t="s">
        <v>58</v>
      </c>
    </row>
    <row r="17" spans="1:19" x14ac:dyDescent="0.2">
      <c r="B17" s="25" t="s">
        <v>62</v>
      </c>
      <c r="C17" s="30"/>
      <c r="D17" s="7" t="s">
        <v>45</v>
      </c>
      <c r="E17" s="7" t="s">
        <v>45</v>
      </c>
      <c r="F17" s="7" t="s">
        <v>45</v>
      </c>
      <c r="G17" s="30" t="s">
        <v>58</v>
      </c>
      <c r="H17" s="26">
        <v>128629195</v>
      </c>
      <c r="I17" s="26">
        <v>62033618</v>
      </c>
      <c r="J17" s="26">
        <v>260637125</v>
      </c>
      <c r="K17" s="7" t="s">
        <v>45</v>
      </c>
      <c r="L17" s="26">
        <v>152581663</v>
      </c>
      <c r="M17" s="26">
        <v>143945852</v>
      </c>
      <c r="N17" s="7" t="s">
        <v>58</v>
      </c>
      <c r="O17" s="7" t="s">
        <v>58</v>
      </c>
      <c r="P17" s="7" t="s">
        <v>58</v>
      </c>
      <c r="Q17" s="7" t="s">
        <v>58</v>
      </c>
      <c r="R17" s="7" t="s">
        <v>58</v>
      </c>
      <c r="S17" s="7" t="s">
        <v>58</v>
      </c>
    </row>
    <row r="18" spans="1:19" x14ac:dyDescent="0.2">
      <c r="B18" s="41" t="s">
        <v>43</v>
      </c>
      <c r="C18" s="30" t="s">
        <v>58</v>
      </c>
      <c r="D18" s="7" t="s">
        <v>45</v>
      </c>
      <c r="E18" s="7" t="s">
        <v>45</v>
      </c>
      <c r="F18" s="7" t="s">
        <v>45</v>
      </c>
      <c r="G18" s="30" t="s">
        <v>58</v>
      </c>
      <c r="H18" s="26">
        <v>97.44</v>
      </c>
      <c r="I18" s="7">
        <v>22.44</v>
      </c>
      <c r="J18" s="27">
        <v>89.941430999999994</v>
      </c>
      <c r="K18" s="7" t="s">
        <v>45</v>
      </c>
      <c r="L18" s="26">
        <v>140.29</v>
      </c>
      <c r="M18" s="26">
        <v>148.76</v>
      </c>
      <c r="N18" s="7" t="s">
        <v>58</v>
      </c>
      <c r="O18" s="7" t="s">
        <v>58</v>
      </c>
      <c r="P18" s="7" t="s">
        <v>58</v>
      </c>
      <c r="Q18" s="7" t="s">
        <v>58</v>
      </c>
      <c r="R18" s="7" t="s">
        <v>58</v>
      </c>
      <c r="S18" s="7" t="s">
        <v>58</v>
      </c>
    </row>
    <row r="19" spans="1:19" x14ac:dyDescent="0.2">
      <c r="B19" s="43" t="s">
        <v>44</v>
      </c>
      <c r="C19" s="30"/>
      <c r="D19" s="7" t="s">
        <v>45</v>
      </c>
      <c r="E19" s="7" t="s">
        <v>45</v>
      </c>
      <c r="F19" s="7" t="s">
        <v>45</v>
      </c>
      <c r="G19" s="30" t="s">
        <v>58</v>
      </c>
      <c r="H19" s="26">
        <v>140.08000000000001</v>
      </c>
      <c r="I19" s="7">
        <v>17.940000000000001</v>
      </c>
      <c r="J19" s="27">
        <v>217.958561</v>
      </c>
      <c r="K19" s="7" t="s">
        <v>45</v>
      </c>
      <c r="L19" s="26">
        <v>111.53</v>
      </c>
      <c r="M19" s="26">
        <v>167.04</v>
      </c>
      <c r="N19" s="7" t="s">
        <v>58</v>
      </c>
      <c r="O19" s="7" t="s">
        <v>58</v>
      </c>
      <c r="P19" s="7" t="s">
        <v>58</v>
      </c>
      <c r="Q19" s="7" t="s">
        <v>58</v>
      </c>
      <c r="R19" s="7" t="s">
        <v>58</v>
      </c>
      <c r="S19" s="7" t="s">
        <v>58</v>
      </c>
    </row>
    <row r="20" spans="1:19" x14ac:dyDescent="0.2">
      <c r="B20" s="42"/>
      <c r="C20" s="31"/>
      <c r="D20" s="38"/>
      <c r="E20" s="38"/>
      <c r="F20" s="38"/>
      <c r="G20" s="31"/>
      <c r="H20" s="39"/>
      <c r="I20" s="38"/>
      <c r="J20" s="39"/>
      <c r="K20" s="38"/>
      <c r="L20" s="39"/>
      <c r="M20" s="39"/>
      <c r="N20" s="7"/>
      <c r="O20" s="7"/>
      <c r="P20" s="7"/>
      <c r="Q20" s="7"/>
      <c r="R20" s="7"/>
      <c r="S20" s="7"/>
    </row>
    <row r="21" spans="1:19" x14ac:dyDescent="0.2">
      <c r="B21" s="25" t="s">
        <v>67</v>
      </c>
      <c r="C21" s="30" t="s">
        <v>51</v>
      </c>
      <c r="D21" s="7">
        <v>3402364</v>
      </c>
      <c r="E21" s="7">
        <v>3610297</v>
      </c>
      <c r="F21" s="7">
        <v>2173398</v>
      </c>
      <c r="G21" s="30" t="s">
        <v>51</v>
      </c>
      <c r="H21" s="7">
        <v>3518669</v>
      </c>
      <c r="I21" s="7">
        <v>3262829</v>
      </c>
      <c r="J21" s="7">
        <v>3626113</v>
      </c>
      <c r="K21" s="7">
        <v>3280556</v>
      </c>
      <c r="L21" s="26">
        <v>4502272</v>
      </c>
      <c r="M21" s="26">
        <v>4858283</v>
      </c>
      <c r="N21" s="7" t="s">
        <v>58</v>
      </c>
      <c r="O21" s="7" t="s">
        <v>58</v>
      </c>
      <c r="P21" s="7" t="s">
        <v>58</v>
      </c>
      <c r="Q21" s="7" t="s">
        <v>58</v>
      </c>
      <c r="R21" s="7" t="s">
        <v>58</v>
      </c>
      <c r="S21" s="7" t="s">
        <v>58</v>
      </c>
    </row>
    <row r="22" spans="1:19" x14ac:dyDescent="0.2">
      <c r="B22" s="25" t="s">
        <v>68</v>
      </c>
      <c r="C22" s="30" t="s">
        <v>51</v>
      </c>
      <c r="D22" s="10">
        <v>2.02</v>
      </c>
      <c r="E22" s="10">
        <v>2.0133000000000001</v>
      </c>
      <c r="F22" s="10">
        <v>2.14</v>
      </c>
      <c r="G22" s="30" t="s">
        <v>51</v>
      </c>
      <c r="H22" s="10">
        <v>1.87</v>
      </c>
      <c r="I22" s="10">
        <v>1.8415999999999999</v>
      </c>
      <c r="J22" s="10">
        <v>1.87</v>
      </c>
      <c r="K22" s="10">
        <v>1.87</v>
      </c>
      <c r="L22" s="27">
        <v>1.99</v>
      </c>
      <c r="M22" s="27">
        <v>1.97</v>
      </c>
      <c r="N22" s="7" t="s">
        <v>58</v>
      </c>
      <c r="O22" s="7" t="s">
        <v>58</v>
      </c>
      <c r="P22" s="7" t="s">
        <v>58</v>
      </c>
      <c r="Q22" s="7" t="s">
        <v>58</v>
      </c>
      <c r="R22" s="7" t="s">
        <v>58</v>
      </c>
      <c r="S22" s="7" t="s">
        <v>58</v>
      </c>
    </row>
    <row r="23" spans="1:19" x14ac:dyDescent="0.2">
      <c r="B23" s="25" t="s">
        <v>38</v>
      </c>
      <c r="C23" s="30" t="s">
        <v>51</v>
      </c>
      <c r="D23" s="10">
        <v>88.26</v>
      </c>
      <c r="E23" s="10">
        <v>87.29</v>
      </c>
      <c r="F23" s="10">
        <v>87.38</v>
      </c>
      <c r="G23" s="30" t="s">
        <v>51</v>
      </c>
      <c r="H23" s="10">
        <v>88.08</v>
      </c>
      <c r="I23" s="10">
        <v>89.57</v>
      </c>
      <c r="J23" s="10">
        <v>88.45</v>
      </c>
      <c r="K23" s="10">
        <v>89.44</v>
      </c>
      <c r="L23" s="27">
        <v>88.38</v>
      </c>
      <c r="M23" s="27">
        <v>86</v>
      </c>
      <c r="N23" s="7" t="s">
        <v>58</v>
      </c>
      <c r="O23" s="7" t="s">
        <v>58</v>
      </c>
      <c r="P23" s="7" t="s">
        <v>58</v>
      </c>
      <c r="Q23" s="7" t="s">
        <v>58</v>
      </c>
      <c r="R23" s="7" t="s">
        <v>58</v>
      </c>
      <c r="S23" s="7" t="s">
        <v>58</v>
      </c>
    </row>
    <row r="24" spans="1:19" x14ac:dyDescent="0.2">
      <c r="B24" s="25" t="s">
        <v>70</v>
      </c>
      <c r="C24" s="30" t="s">
        <v>51</v>
      </c>
      <c r="D24" s="19">
        <v>10058</v>
      </c>
      <c r="E24" s="19">
        <v>12830</v>
      </c>
      <c r="F24" s="19">
        <v>10307</v>
      </c>
      <c r="G24" s="30" t="s">
        <v>51</v>
      </c>
      <c r="H24" s="19">
        <v>10097</v>
      </c>
      <c r="I24" s="19">
        <v>21798</v>
      </c>
      <c r="J24" s="19">
        <v>26163</v>
      </c>
      <c r="K24" s="19">
        <v>10118</v>
      </c>
      <c r="L24" s="28">
        <v>11929</v>
      </c>
      <c r="M24" s="28">
        <v>13052</v>
      </c>
      <c r="N24" s="7" t="s">
        <v>58</v>
      </c>
      <c r="O24" s="7" t="s">
        <v>58</v>
      </c>
      <c r="P24" s="7" t="s">
        <v>58</v>
      </c>
      <c r="Q24" s="7" t="s">
        <v>58</v>
      </c>
      <c r="R24" s="7" t="s">
        <v>58</v>
      </c>
      <c r="S24" s="7" t="s">
        <v>58</v>
      </c>
    </row>
    <row r="25" spans="1:19" x14ac:dyDescent="0.2">
      <c r="B25" s="25" t="s">
        <v>71</v>
      </c>
      <c r="C25" s="30" t="s">
        <v>51</v>
      </c>
      <c r="D25" s="7">
        <v>4134</v>
      </c>
      <c r="E25" s="7">
        <v>25</v>
      </c>
      <c r="F25" s="7">
        <v>58</v>
      </c>
      <c r="G25" s="30" t="s">
        <v>51</v>
      </c>
      <c r="H25" s="7">
        <v>30</v>
      </c>
      <c r="I25" s="7">
        <v>860</v>
      </c>
      <c r="J25" s="7">
        <v>130</v>
      </c>
      <c r="K25" s="7">
        <v>123</v>
      </c>
      <c r="L25" s="26">
        <v>379</v>
      </c>
      <c r="M25" s="26">
        <v>4</v>
      </c>
      <c r="N25" s="7" t="s">
        <v>58</v>
      </c>
      <c r="O25" s="7" t="s">
        <v>58</v>
      </c>
      <c r="P25" s="7" t="s">
        <v>58</v>
      </c>
      <c r="Q25" s="7" t="s">
        <v>58</v>
      </c>
      <c r="R25" s="7" t="s">
        <v>58</v>
      </c>
      <c r="S25" s="7" t="s">
        <v>58</v>
      </c>
    </row>
    <row r="26" spans="1:19" x14ac:dyDescent="0.2">
      <c r="A26" s="1" t="s">
        <v>41</v>
      </c>
      <c r="B26" s="36"/>
      <c r="C26" s="31"/>
      <c r="G26" s="31"/>
      <c r="L26" s="21"/>
      <c r="M26" s="21"/>
      <c r="O26" s="7"/>
      <c r="P26" s="8"/>
      <c r="Q26" s="8"/>
      <c r="R26" s="8"/>
      <c r="S26" s="7"/>
    </row>
    <row r="27" spans="1:19" x14ac:dyDescent="0.2">
      <c r="B27" s="35" t="s">
        <v>57</v>
      </c>
      <c r="C27" s="30" t="s">
        <v>51</v>
      </c>
      <c r="D27" s="10">
        <v>22.4</v>
      </c>
      <c r="E27" s="10">
        <v>25.7</v>
      </c>
      <c r="F27" s="7" t="s">
        <v>45</v>
      </c>
      <c r="G27" s="30" t="s">
        <v>51</v>
      </c>
      <c r="H27" s="7" t="s">
        <v>45</v>
      </c>
      <c r="I27" s="10" t="s">
        <v>24</v>
      </c>
      <c r="J27" s="10" t="s">
        <v>27</v>
      </c>
      <c r="K27" s="10">
        <v>23</v>
      </c>
      <c r="L27" s="34" t="s">
        <v>50</v>
      </c>
      <c r="M27" s="33">
        <v>29.49</v>
      </c>
      <c r="N27" s="10">
        <v>24.8</v>
      </c>
      <c r="O27" s="10">
        <v>14.84</v>
      </c>
      <c r="P27" s="10" t="s">
        <v>24</v>
      </c>
      <c r="Q27" s="10" t="s">
        <v>24</v>
      </c>
      <c r="R27" s="10" t="s">
        <v>27</v>
      </c>
      <c r="S27" s="2" t="s">
        <v>50</v>
      </c>
    </row>
    <row r="28" spans="1:19" x14ac:dyDescent="0.2">
      <c r="B28" s="35" t="s">
        <v>59</v>
      </c>
      <c r="C28" s="30" t="s">
        <v>51</v>
      </c>
      <c r="D28" s="10">
        <v>18.399999999999999</v>
      </c>
      <c r="E28" s="10">
        <v>21.1</v>
      </c>
      <c r="F28" s="7" t="s">
        <v>45</v>
      </c>
      <c r="G28" s="30" t="s">
        <v>51</v>
      </c>
      <c r="H28" s="7" t="s">
        <v>45</v>
      </c>
      <c r="I28" s="10" t="s">
        <v>30</v>
      </c>
      <c r="J28" s="10" t="s">
        <v>32</v>
      </c>
      <c r="K28" s="10">
        <v>16.8</v>
      </c>
      <c r="L28" s="33" t="s">
        <v>34</v>
      </c>
      <c r="M28" s="33">
        <v>22.5</v>
      </c>
      <c r="N28" s="10">
        <v>20.399999999999999</v>
      </c>
      <c r="O28" s="10">
        <v>12.2</v>
      </c>
      <c r="P28" s="10" t="s">
        <v>30</v>
      </c>
      <c r="Q28" s="10" t="s">
        <v>30</v>
      </c>
      <c r="R28" s="10" t="s">
        <v>32</v>
      </c>
      <c r="S28" s="10" t="s">
        <v>34</v>
      </c>
    </row>
    <row r="29" spans="1:19" x14ac:dyDescent="0.2">
      <c r="B29" s="35" t="s">
        <v>26</v>
      </c>
      <c r="C29" s="30" t="s">
        <v>51</v>
      </c>
      <c r="D29" s="10">
        <v>80.900000000000006</v>
      </c>
      <c r="E29" s="10">
        <v>80.7</v>
      </c>
      <c r="F29" s="7" t="s">
        <v>45</v>
      </c>
      <c r="G29" s="30" t="s">
        <v>51</v>
      </c>
      <c r="H29" s="7" t="s">
        <v>45</v>
      </c>
      <c r="I29" s="10" t="s">
        <v>31</v>
      </c>
      <c r="J29" s="10" t="s">
        <v>33</v>
      </c>
      <c r="K29" s="10">
        <v>72.900000000000006</v>
      </c>
      <c r="L29" s="33" t="s">
        <v>35</v>
      </c>
      <c r="M29" s="33">
        <v>76.3</v>
      </c>
      <c r="N29" s="10">
        <v>80.099999999999994</v>
      </c>
      <c r="O29" s="10">
        <v>1063</v>
      </c>
      <c r="P29" s="10" t="s">
        <v>31</v>
      </c>
      <c r="Q29" s="10" t="s">
        <v>31</v>
      </c>
      <c r="R29" s="10" t="s">
        <v>33</v>
      </c>
      <c r="S29" s="10" t="s">
        <v>35</v>
      </c>
    </row>
    <row r="30" spans="1:19" x14ac:dyDescent="0.2">
      <c r="B30" s="35" t="s">
        <v>23</v>
      </c>
      <c r="C30" s="30" t="s">
        <v>51</v>
      </c>
      <c r="D30" s="10">
        <v>102.66</v>
      </c>
      <c r="E30" s="10">
        <v>108.49</v>
      </c>
      <c r="F30" s="7" t="s">
        <v>45</v>
      </c>
      <c r="G30" s="30" t="s">
        <v>51</v>
      </c>
      <c r="H30" s="7" t="s">
        <v>45</v>
      </c>
      <c r="I30" s="10" t="s">
        <v>42</v>
      </c>
      <c r="J30" s="2" t="s">
        <v>49</v>
      </c>
      <c r="K30" s="10">
        <v>127.09</v>
      </c>
      <c r="L30" s="33" t="s">
        <v>36</v>
      </c>
      <c r="M30" s="33">
        <v>156.13999999999999</v>
      </c>
      <c r="N30" s="10">
        <v>121.8</v>
      </c>
      <c r="O30" s="10">
        <v>533.63</v>
      </c>
      <c r="P30" s="10" t="s">
        <v>42</v>
      </c>
      <c r="Q30" s="10" t="s">
        <v>42</v>
      </c>
      <c r="R30" s="2" t="s">
        <v>49</v>
      </c>
      <c r="S30" s="10" t="s">
        <v>36</v>
      </c>
    </row>
    <row r="31" spans="1:19" x14ac:dyDescent="0.2">
      <c r="B31" s="25" t="s">
        <v>60</v>
      </c>
      <c r="C31" s="30" t="s">
        <v>51</v>
      </c>
      <c r="D31" s="7">
        <v>97220216</v>
      </c>
      <c r="E31" s="7">
        <v>247382440</v>
      </c>
      <c r="F31" s="7" t="s">
        <v>45</v>
      </c>
      <c r="G31" s="30" t="s">
        <v>51</v>
      </c>
      <c r="H31" s="7" t="s">
        <v>45</v>
      </c>
      <c r="I31" s="7">
        <v>49620964</v>
      </c>
      <c r="J31" s="7">
        <v>100307686</v>
      </c>
      <c r="K31" s="7">
        <v>254189634</v>
      </c>
      <c r="L31" s="26">
        <v>206909902</v>
      </c>
      <c r="M31" s="26">
        <v>305736338</v>
      </c>
      <c r="N31" s="7">
        <v>243600696</v>
      </c>
      <c r="O31" s="7">
        <v>377376444</v>
      </c>
      <c r="P31" s="7">
        <v>59661866</v>
      </c>
      <c r="Q31" s="7">
        <v>106326974</v>
      </c>
      <c r="R31" s="7">
        <v>202931030</v>
      </c>
      <c r="S31" s="7">
        <v>169527654</v>
      </c>
    </row>
    <row r="32" spans="1:19" x14ac:dyDescent="0.2">
      <c r="B32" s="25" t="s">
        <v>47</v>
      </c>
      <c r="C32" s="30"/>
      <c r="D32" s="7">
        <v>7194295984</v>
      </c>
      <c r="E32" s="7">
        <v>7747334984</v>
      </c>
      <c r="F32" s="7" t="s">
        <v>45</v>
      </c>
      <c r="G32" s="30" t="s">
        <v>58</v>
      </c>
      <c r="H32" s="7" t="s">
        <v>45</v>
      </c>
      <c r="I32" s="7">
        <v>3043095675</v>
      </c>
      <c r="J32" s="7">
        <v>6029244494</v>
      </c>
      <c r="K32" s="7">
        <v>12919255272</v>
      </c>
      <c r="L32" s="26">
        <v>15349362284</v>
      </c>
      <c r="M32" s="7">
        <v>23282364662</v>
      </c>
      <c r="N32" s="7">
        <v>9567256722</v>
      </c>
      <c r="O32" s="7">
        <v>7273515944</v>
      </c>
      <c r="P32" s="7">
        <v>3643411200</v>
      </c>
      <c r="Q32" s="7">
        <v>6160559625</v>
      </c>
      <c r="R32" s="7">
        <v>11201063601</v>
      </c>
      <c r="S32" s="7">
        <v>16707065490</v>
      </c>
    </row>
    <row r="33" spans="2:19" x14ac:dyDescent="0.2">
      <c r="B33" s="25" t="s">
        <v>48</v>
      </c>
      <c r="C33" s="30" t="s">
        <v>58</v>
      </c>
      <c r="D33" s="26">
        <v>305967875</v>
      </c>
      <c r="E33" s="26">
        <v>309409900</v>
      </c>
      <c r="F33" s="26" t="s">
        <v>45</v>
      </c>
      <c r="G33" s="44" t="s">
        <v>58</v>
      </c>
      <c r="H33" s="26" t="s">
        <v>45</v>
      </c>
      <c r="I33" s="26">
        <v>129848883</v>
      </c>
      <c r="J33" s="26">
        <v>244287090</v>
      </c>
      <c r="K33" s="26">
        <v>472290880</v>
      </c>
      <c r="L33" s="26">
        <v>4865128222</v>
      </c>
      <c r="M33" s="7">
        <v>10236423094</v>
      </c>
      <c r="N33" s="26">
        <v>438362025</v>
      </c>
      <c r="O33" s="26">
        <v>319546652</v>
      </c>
      <c r="P33" s="26">
        <v>155264390</v>
      </c>
      <c r="Q33" s="26">
        <v>251180184</v>
      </c>
      <c r="R33" s="26">
        <v>427683574</v>
      </c>
      <c r="S33" s="26">
        <v>10899968739</v>
      </c>
    </row>
    <row r="34" spans="2:19" x14ac:dyDescent="0.2">
      <c r="B34" s="21" t="s">
        <v>25</v>
      </c>
      <c r="K34" s="20"/>
      <c r="L34" s="20"/>
      <c r="M34" s="20"/>
      <c r="N34" s="20"/>
      <c r="O34" s="20"/>
      <c r="P34" s="20"/>
      <c r="Q34" s="20"/>
      <c r="R34" s="20"/>
      <c r="S34" s="20"/>
    </row>
    <row r="35" spans="2:19" x14ac:dyDescent="0.2">
      <c r="B35" s="4" t="s">
        <v>29</v>
      </c>
      <c r="K35" s="20"/>
      <c r="L35" s="20"/>
      <c r="M35" s="20"/>
      <c r="N35" s="20"/>
      <c r="O35" s="20"/>
      <c r="P35" s="20"/>
      <c r="Q35" s="20"/>
      <c r="R35" s="20"/>
      <c r="S35" s="20"/>
    </row>
    <row r="36" spans="2:19" x14ac:dyDescent="0.2">
      <c r="B36" s="4" t="s">
        <v>28</v>
      </c>
      <c r="K36" s="20"/>
      <c r="L36" s="20"/>
      <c r="M36" s="20"/>
      <c r="N36" s="20"/>
      <c r="O36" s="20"/>
      <c r="P36" s="20"/>
      <c r="Q36" s="20"/>
      <c r="R36" s="20"/>
      <c r="S36" s="20"/>
    </row>
    <row r="37" spans="2:19" x14ac:dyDescent="0.2">
      <c r="B37" s="45" t="s">
        <v>37</v>
      </c>
    </row>
    <row r="38" spans="2:19" x14ac:dyDescent="0.2">
      <c r="B38" s="45" t="s">
        <v>39</v>
      </c>
    </row>
    <row r="43" spans="2:19" x14ac:dyDescent="0.2">
      <c r="C43" s="29"/>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R9" sqref="R9"/>
    </sheetView>
  </sheetViews>
  <sheetFormatPr defaultColWidth="8.85546875" defaultRowHeight="15" x14ac:dyDescent="0.25"/>
  <cols>
    <col min="1" max="1" width="15.85546875" bestFit="1" customWidth="1"/>
    <col min="2" max="2" width="12.85546875" bestFit="1" customWidth="1"/>
    <col min="3" max="3" width="12.140625" bestFit="1" customWidth="1"/>
    <col min="4" max="4" width="12.28515625" bestFit="1" customWidth="1"/>
    <col min="5" max="5" width="12" bestFit="1" customWidth="1"/>
    <col min="6" max="6" width="13.28515625" bestFit="1" customWidth="1"/>
    <col min="7" max="7" width="12.85546875" bestFit="1" customWidth="1"/>
    <col min="8" max="8" width="5.85546875" bestFit="1" customWidth="1"/>
    <col min="9" max="9" width="8.85546875" bestFit="1" customWidth="1"/>
    <col min="10" max="11" width="8.42578125" bestFit="1" customWidth="1"/>
    <col min="12" max="12" width="5.85546875" bestFit="1" customWidth="1"/>
  </cols>
  <sheetData>
    <row r="1" spans="1:12" x14ac:dyDescent="0.25">
      <c r="A1" s="13"/>
      <c r="B1" s="16" t="s">
        <v>14</v>
      </c>
      <c r="C1" s="16" t="s">
        <v>15</v>
      </c>
      <c r="D1" s="16" t="s">
        <v>16</v>
      </c>
      <c r="E1" s="16" t="s">
        <v>17</v>
      </c>
      <c r="F1" s="16" t="s">
        <v>18</v>
      </c>
      <c r="G1" s="16" t="s">
        <v>19</v>
      </c>
    </row>
    <row r="2" spans="1:12" ht="45.75" x14ac:dyDescent="0.25">
      <c r="A2" s="13"/>
      <c r="B2" s="14" t="s">
        <v>83</v>
      </c>
      <c r="C2" s="14" t="s">
        <v>1</v>
      </c>
      <c r="D2" s="14" t="s">
        <v>2</v>
      </c>
      <c r="E2" s="14" t="s">
        <v>3</v>
      </c>
      <c r="F2" s="14" t="s">
        <v>4</v>
      </c>
      <c r="G2" s="14" t="s">
        <v>5</v>
      </c>
      <c r="H2" s="16" t="s">
        <v>9</v>
      </c>
      <c r="I2" s="16" t="s">
        <v>10</v>
      </c>
      <c r="J2" s="16" t="s">
        <v>11</v>
      </c>
      <c r="K2" s="16" t="s">
        <v>12</v>
      </c>
      <c r="L2" s="16" t="s">
        <v>13</v>
      </c>
    </row>
    <row r="3" spans="1:12" x14ac:dyDescent="0.25">
      <c r="A3" s="8" t="s">
        <v>60</v>
      </c>
      <c r="B3" s="7"/>
      <c r="C3" s="7"/>
      <c r="D3" s="7"/>
      <c r="E3" s="7"/>
      <c r="F3" s="7"/>
      <c r="G3" s="7"/>
      <c r="H3" s="7"/>
      <c r="I3" s="8"/>
      <c r="J3" s="8"/>
      <c r="K3" s="8"/>
      <c r="L3" s="7"/>
    </row>
    <row r="4" spans="1:12" x14ac:dyDescent="0.25">
      <c r="A4" s="8" t="s">
        <v>73</v>
      </c>
      <c r="B4" s="7"/>
      <c r="C4" s="7"/>
      <c r="D4" s="7"/>
      <c r="E4" s="7"/>
      <c r="F4" s="7"/>
      <c r="G4" s="7"/>
      <c r="H4" s="7"/>
      <c r="I4" s="8"/>
      <c r="J4" s="8"/>
      <c r="K4" s="8"/>
      <c r="L4" s="7"/>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D10"/>
    </sheetView>
  </sheetViews>
  <sheetFormatPr defaultColWidth="8.85546875" defaultRowHeight="15" x14ac:dyDescent="0.25"/>
  <cols>
    <col min="1" max="1" width="28" style="23" bestFit="1" customWidth="1"/>
    <col min="2" max="2" width="13.42578125" style="23" customWidth="1"/>
    <col min="3" max="3" width="15.7109375" style="23" customWidth="1"/>
    <col min="4" max="4" width="17.42578125" style="23" customWidth="1"/>
    <col min="5" max="16384" width="8.85546875" style="23"/>
  </cols>
  <sheetData>
    <row r="1" spans="1:4" x14ac:dyDescent="0.25">
      <c r="A1" s="21"/>
      <c r="B1" s="22" t="s">
        <v>6</v>
      </c>
      <c r="C1" s="22" t="s">
        <v>7</v>
      </c>
      <c r="D1" s="22" t="s">
        <v>8</v>
      </c>
    </row>
    <row r="2" spans="1:4" x14ac:dyDescent="0.25">
      <c r="A2" s="24"/>
      <c r="B2" s="5" t="s">
        <v>20</v>
      </c>
      <c r="C2" s="5" t="s">
        <v>18</v>
      </c>
      <c r="D2" s="5" t="s">
        <v>19</v>
      </c>
    </row>
    <row r="3" spans="1:4" ht="23.25" x14ac:dyDescent="0.25">
      <c r="A3" s="24"/>
      <c r="B3" s="11" t="s">
        <v>0</v>
      </c>
      <c r="C3" s="11" t="s">
        <v>4</v>
      </c>
      <c r="D3" s="11" t="s">
        <v>5</v>
      </c>
    </row>
    <row r="4" spans="1:4" x14ac:dyDescent="0.25">
      <c r="A4" s="25" t="s">
        <v>65</v>
      </c>
      <c r="B4" s="26" t="s">
        <v>66</v>
      </c>
      <c r="C4" s="26" t="s">
        <v>66</v>
      </c>
      <c r="D4" s="26" t="s">
        <v>66</v>
      </c>
    </row>
    <row r="5" spans="1:4" x14ac:dyDescent="0.25">
      <c r="A5" s="25" t="s">
        <v>67</v>
      </c>
      <c r="B5" s="26"/>
      <c r="C5" s="26"/>
      <c r="D5" s="26"/>
    </row>
    <row r="6" spans="1:4" x14ac:dyDescent="0.25">
      <c r="A6" s="25" t="s">
        <v>68</v>
      </c>
      <c r="B6" s="27"/>
      <c r="C6" s="27"/>
      <c r="D6" s="27"/>
    </row>
    <row r="7" spans="1:4" x14ac:dyDescent="0.25">
      <c r="A7" s="25" t="s">
        <v>69</v>
      </c>
      <c r="B7" s="27"/>
      <c r="C7" s="27"/>
      <c r="D7" s="27"/>
    </row>
    <row r="8" spans="1:4" x14ac:dyDescent="0.25">
      <c r="A8" s="25" t="s">
        <v>70</v>
      </c>
      <c r="B8" s="28"/>
      <c r="C8" s="28"/>
      <c r="D8" s="28"/>
    </row>
    <row r="9" spans="1:4" x14ac:dyDescent="0.25">
      <c r="A9" s="25" t="s">
        <v>71</v>
      </c>
      <c r="B9" s="26">
        <v>29</v>
      </c>
      <c r="C9" s="26"/>
      <c r="D9" s="26"/>
    </row>
    <row r="10" spans="1:4" x14ac:dyDescent="0.25">
      <c r="A10" s="25" t="s">
        <v>72</v>
      </c>
      <c r="B10" s="26">
        <v>8</v>
      </c>
      <c r="C10" s="26"/>
      <c r="D10" s="26"/>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Winnie Liang</dc:creator>
  <cp:lastModifiedBy>Weiss, Glen</cp:lastModifiedBy>
  <dcterms:created xsi:type="dcterms:W3CDTF">2012-08-06T16:04:53Z</dcterms:created>
  <dcterms:modified xsi:type="dcterms:W3CDTF">2013-09-16T20:56:56Z</dcterms:modified>
</cp:coreProperties>
</file>