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700" windowHeight="11955"/>
  </bookViews>
  <sheets>
    <sheet name="ConservedOutliersFromChickQC" sheetId="2" r:id="rId1"/>
    <sheet name="ConservedOutliersFromZF-QC" sheetId="3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D1016" i="2" l="1"/>
  <c r="D953" i="3"/>
  <c r="A953" i="3"/>
  <c r="A952" i="3"/>
  <c r="A954" i="3" s="1"/>
  <c r="D951" i="3"/>
  <c r="D952" i="3" s="1"/>
  <c r="A943" i="3"/>
  <c r="A942" i="3"/>
  <c r="A941" i="3"/>
  <c r="D940" i="3"/>
  <c r="A940" i="3"/>
  <c r="A939" i="3"/>
  <c r="A944" i="3" s="1"/>
  <c r="D938" i="3"/>
  <c r="D939" i="3" s="1"/>
  <c r="A928" i="3"/>
  <c r="A927" i="3"/>
  <c r="D926" i="3"/>
  <c r="A926" i="3"/>
  <c r="A929" i="3" s="1"/>
  <c r="D925" i="3" s="1"/>
  <c r="A925" i="3"/>
  <c r="D924" i="3"/>
  <c r="D914" i="3"/>
  <c r="A914" i="3"/>
  <c r="D913" i="3"/>
  <c r="A913" i="3"/>
  <c r="A915" i="3" s="1"/>
  <c r="D912" i="3"/>
  <c r="D904" i="3"/>
  <c r="A904" i="3"/>
  <c r="A903" i="3"/>
  <c r="A905" i="3" s="1"/>
  <c r="D902" i="3"/>
  <c r="D903" i="3" s="1"/>
  <c r="A894" i="3"/>
  <c r="A893" i="3"/>
  <c r="A892" i="3"/>
  <c r="A891" i="3"/>
  <c r="A890" i="3"/>
  <c r="A889" i="3"/>
  <c r="A888" i="3"/>
  <c r="A887" i="3"/>
  <c r="A886" i="3"/>
  <c r="A885" i="3"/>
  <c r="D884" i="3"/>
  <c r="A884" i="3"/>
  <c r="A883" i="3"/>
  <c r="A895" i="3" s="1"/>
  <c r="D882" i="3"/>
  <c r="D883" i="3" s="1"/>
  <c r="A864" i="3"/>
  <c r="A863" i="3"/>
  <c r="A862" i="3"/>
  <c r="A861" i="3"/>
  <c r="D860" i="3"/>
  <c r="A860" i="3"/>
  <c r="D859" i="3"/>
  <c r="A859" i="3"/>
  <c r="A865" i="3" s="1"/>
  <c r="D858" i="3"/>
  <c r="D846" i="3"/>
  <c r="A846" i="3"/>
  <c r="A845" i="3"/>
  <c r="A847" i="3" s="1"/>
  <c r="D844" i="3"/>
  <c r="D845" i="3" s="1"/>
  <c r="D836" i="3"/>
  <c r="A836" i="3"/>
  <c r="D835" i="3"/>
  <c r="A835" i="3"/>
  <c r="A837" i="3" s="1"/>
  <c r="D834" i="3"/>
  <c r="A826" i="3"/>
  <c r="A825" i="3"/>
  <c r="A824" i="3"/>
  <c r="D823" i="3"/>
  <c r="A823" i="3"/>
  <c r="A827" i="3" s="1"/>
  <c r="D822" i="3"/>
  <c r="A822" i="3"/>
  <c r="D821" i="3"/>
  <c r="A810" i="3"/>
  <c r="A809" i="3"/>
  <c r="A808" i="3"/>
  <c r="A807" i="3"/>
  <c r="A806" i="3"/>
  <c r="A805" i="3"/>
  <c r="A804" i="3"/>
  <c r="A803" i="3"/>
  <c r="A802" i="3"/>
  <c r="D801" i="3"/>
  <c r="A801" i="3"/>
  <c r="D800" i="3"/>
  <c r="A800" i="3"/>
  <c r="A811" i="3" s="1"/>
  <c r="D799" i="3"/>
  <c r="A782" i="3"/>
  <c r="A781" i="3"/>
  <c r="A780" i="3"/>
  <c r="A779" i="3"/>
  <c r="A778" i="3"/>
  <c r="A777" i="3"/>
  <c r="D776" i="3"/>
  <c r="A776" i="3"/>
  <c r="D775" i="3"/>
  <c r="A775" i="3"/>
  <c r="A783" i="3" s="1"/>
  <c r="D774" i="3"/>
  <c r="D760" i="3"/>
  <c r="A760" i="3"/>
  <c r="A759" i="3"/>
  <c r="A761" i="3" s="1"/>
  <c r="D758" i="3"/>
  <c r="D759" i="3" s="1"/>
  <c r="A750" i="3"/>
  <c r="A749" i="3"/>
  <c r="A748" i="3"/>
  <c r="A747" i="3"/>
  <c r="A746" i="3"/>
  <c r="D745" i="3"/>
  <c r="A745" i="3"/>
  <c r="A751" i="3" s="1"/>
  <c r="D744" i="3"/>
  <c r="A744" i="3"/>
  <c r="D743" i="3"/>
  <c r="A730" i="3"/>
  <c r="A729" i="3"/>
  <c r="A728" i="3"/>
  <c r="A727" i="3"/>
  <c r="A726" i="3"/>
  <c r="A725" i="3"/>
  <c r="D724" i="3"/>
  <c r="A724" i="3"/>
  <c r="A731" i="3" s="1"/>
  <c r="D723" i="3"/>
  <c r="A723" i="3"/>
  <c r="D722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D694" i="3"/>
  <c r="A694" i="3"/>
  <c r="A709" i="3" s="1"/>
  <c r="D693" i="3"/>
  <c r="A693" i="3"/>
  <c r="D692" i="3"/>
  <c r="A670" i="3"/>
  <c r="A669" i="3"/>
  <c r="A668" i="3"/>
  <c r="D667" i="3"/>
  <c r="A667" i="3"/>
  <c r="A671" i="3" s="1"/>
  <c r="A666" i="3"/>
  <c r="D665" i="3"/>
  <c r="D666" i="3" s="1"/>
  <c r="A654" i="3"/>
  <c r="A653" i="3"/>
  <c r="A652" i="3"/>
  <c r="A651" i="3"/>
  <c r="D650" i="3"/>
  <c r="A650" i="3"/>
  <c r="D649" i="3"/>
  <c r="A649" i="3"/>
  <c r="A655" i="3" s="1"/>
  <c r="D648" i="3"/>
  <c r="D636" i="3"/>
  <c r="A636" i="3"/>
  <c r="A635" i="3"/>
  <c r="A637" i="3" s="1"/>
  <c r="D634" i="3"/>
  <c r="D635" i="3" s="1"/>
  <c r="A626" i="3"/>
  <c r="A625" i="3"/>
  <c r="D624" i="3"/>
  <c r="A624" i="3"/>
  <c r="A627" i="3" s="1"/>
  <c r="A623" i="3"/>
  <c r="D622" i="3"/>
  <c r="D623" i="3" s="1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D591" i="3"/>
  <c r="A591" i="3"/>
  <c r="A613" i="3" s="1"/>
  <c r="D590" i="3"/>
  <c r="A590" i="3"/>
  <c r="D589" i="3"/>
  <c r="A560" i="3"/>
  <c r="A559" i="3"/>
  <c r="D558" i="3"/>
  <c r="A558" i="3"/>
  <c r="A561" i="3" s="1"/>
  <c r="D557" i="3"/>
  <c r="A557" i="3"/>
  <c r="D556" i="3"/>
  <c r="A547" i="3"/>
  <c r="A546" i="3"/>
  <c r="D545" i="3"/>
  <c r="A545" i="3"/>
  <c r="D544" i="3"/>
  <c r="A544" i="3"/>
  <c r="D543" i="3"/>
  <c r="A534" i="3"/>
  <c r="A533" i="3"/>
  <c r="A532" i="3"/>
  <c r="D531" i="3"/>
  <c r="A531" i="3"/>
  <c r="A535" i="3" s="1"/>
  <c r="D530" i="3"/>
  <c r="A530" i="3"/>
  <c r="D529" i="3"/>
  <c r="A518" i="3"/>
  <c r="A517" i="3"/>
  <c r="A516" i="3"/>
  <c r="A515" i="3"/>
  <c r="A514" i="3"/>
  <c r="A513" i="3"/>
  <c r="A512" i="3"/>
  <c r="A511" i="3"/>
  <c r="A519" i="3" s="1"/>
  <c r="D510" i="3"/>
  <c r="A510" i="3"/>
  <c r="D508" i="3"/>
  <c r="D509" i="3" s="1"/>
  <c r="A493" i="3"/>
  <c r="A492" i="3"/>
  <c r="D491" i="3"/>
  <c r="A491" i="3"/>
  <c r="A494" i="3" s="1"/>
  <c r="A490" i="3"/>
  <c r="D489" i="3"/>
  <c r="D490" i="3" s="1"/>
  <c r="D479" i="3"/>
  <c r="A479" i="3"/>
  <c r="D478" i="3"/>
  <c r="A478" i="3"/>
  <c r="A480" i="3" s="1"/>
  <c r="D477" i="3"/>
  <c r="A469" i="3"/>
  <c r="A468" i="3"/>
  <c r="A467" i="3"/>
  <c r="D466" i="3"/>
  <c r="A466" i="3"/>
  <c r="A470" i="3" s="1"/>
  <c r="D465" i="3"/>
  <c r="A465" i="3"/>
  <c r="D464" i="3"/>
  <c r="A454" i="3"/>
  <c r="A453" i="3"/>
  <c r="A452" i="3"/>
  <c r="A451" i="3"/>
  <c r="D450" i="3"/>
  <c r="A450" i="3"/>
  <c r="A449" i="3"/>
  <c r="D448" i="3"/>
  <c r="D449" i="3" s="1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D419" i="3"/>
  <c r="A419" i="3"/>
  <c r="A438" i="3" s="1"/>
  <c r="A418" i="3"/>
  <c r="D417" i="3"/>
  <c r="D418" i="3" s="1"/>
  <c r="A391" i="3"/>
  <c r="A390" i="3"/>
  <c r="A389" i="3"/>
  <c r="A388" i="3"/>
  <c r="A387" i="3"/>
  <c r="A386" i="3"/>
  <c r="D385" i="3"/>
  <c r="A385" i="3"/>
  <c r="A392" i="3" s="1"/>
  <c r="A384" i="3"/>
  <c r="D383" i="3"/>
  <c r="D384" i="3" s="1"/>
  <c r="A369" i="3"/>
  <c r="A368" i="3"/>
  <c r="D367" i="3"/>
  <c r="A367" i="3"/>
  <c r="A370" i="3" s="1"/>
  <c r="A366" i="3"/>
  <c r="D365" i="3"/>
  <c r="D366" i="3" s="1"/>
  <c r="A355" i="3"/>
  <c r="A354" i="3"/>
  <c r="A353" i="3"/>
  <c r="A352" i="3"/>
  <c r="D351" i="3"/>
  <c r="A351" i="3"/>
  <c r="D350" i="3"/>
  <c r="A350" i="3"/>
  <c r="A356" i="3" s="1"/>
  <c r="D349" i="3"/>
  <c r="A337" i="3"/>
  <c r="D336" i="3"/>
  <c r="A336" i="3"/>
  <c r="A335" i="3"/>
  <c r="A338" i="3" s="1"/>
  <c r="D334" i="3"/>
  <c r="D335" i="3" s="1"/>
  <c r="A325" i="3"/>
  <c r="A324" i="3"/>
  <c r="D323" i="3"/>
  <c r="A323" i="3"/>
  <c r="A322" i="3"/>
  <c r="A326" i="3" s="1"/>
  <c r="D321" i="3"/>
  <c r="D322" i="3" s="1"/>
  <c r="D312" i="3"/>
  <c r="D310" i="3"/>
  <c r="A303" i="3"/>
  <c r="A302" i="3"/>
  <c r="A301" i="3"/>
  <c r="A300" i="3"/>
  <c r="D299" i="3"/>
  <c r="A299" i="3"/>
  <c r="A298" i="3"/>
  <c r="A304" i="3" s="1"/>
  <c r="D297" i="3"/>
  <c r="D298" i="3" s="1"/>
  <c r="A285" i="3"/>
  <c r="A284" i="3"/>
  <c r="A283" i="3"/>
  <c r="A282" i="3"/>
  <c r="A281" i="3"/>
  <c r="D280" i="3"/>
  <c r="A280" i="3"/>
  <c r="A279" i="3"/>
  <c r="A286" i="3" s="1"/>
  <c r="D278" i="3"/>
  <c r="D279" i="3" s="1"/>
  <c r="A265" i="3"/>
  <c r="A264" i="3"/>
  <c r="D263" i="3"/>
  <c r="A263" i="3"/>
  <c r="A266" i="3" s="1"/>
  <c r="A262" i="3"/>
  <c r="D261" i="3"/>
  <c r="D262" i="3" s="1"/>
  <c r="A253" i="3"/>
  <c r="D251" i="3"/>
  <c r="A251" i="3"/>
  <c r="D250" i="3"/>
  <c r="A250" i="3"/>
  <c r="A252" i="3" s="1"/>
  <c r="D249" i="3"/>
  <c r="D241" i="3"/>
  <c r="A241" i="3"/>
  <c r="A240" i="3"/>
  <c r="A242" i="3" s="1"/>
  <c r="D239" i="3"/>
  <c r="D240" i="3" s="1"/>
  <c r="A233" i="3"/>
  <c r="A231" i="3"/>
  <c r="A230" i="3"/>
  <c r="A229" i="3"/>
  <c r="A228" i="3"/>
  <c r="D227" i="3"/>
  <c r="A227" i="3"/>
  <c r="A226" i="3"/>
  <c r="A232" i="3" s="1"/>
  <c r="D225" i="3"/>
  <c r="D226" i="3" s="1"/>
  <c r="D213" i="3"/>
  <c r="A213" i="3"/>
  <c r="D212" i="3"/>
  <c r="A212" i="3"/>
  <c r="A214" i="3" s="1"/>
  <c r="D211" i="3"/>
  <c r="A203" i="3"/>
  <c r="A202" i="3"/>
  <c r="A201" i="3"/>
  <c r="A200" i="3"/>
  <c r="D199" i="3"/>
  <c r="A199" i="3"/>
  <c r="A198" i="3"/>
  <c r="A204" i="3" s="1"/>
  <c r="D197" i="3"/>
  <c r="D198" i="3" s="1"/>
  <c r="A187" i="3"/>
  <c r="D177" i="3" s="1"/>
  <c r="A185" i="3"/>
  <c r="A184" i="3"/>
  <c r="A183" i="3"/>
  <c r="A182" i="3"/>
  <c r="A181" i="3"/>
  <c r="A180" i="3"/>
  <c r="A179" i="3"/>
  <c r="D178" i="3"/>
  <c r="A178" i="3"/>
  <c r="A177" i="3"/>
  <c r="A186" i="3" s="1"/>
  <c r="D176" i="3"/>
  <c r="A161" i="3"/>
  <c r="A160" i="3"/>
  <c r="A159" i="3"/>
  <c r="A158" i="3"/>
  <c r="D157" i="3"/>
  <c r="A157" i="3"/>
  <c r="A156" i="3"/>
  <c r="A162" i="3" s="1"/>
  <c r="D155" i="3"/>
  <c r="D156" i="3" s="1"/>
  <c r="A144" i="3"/>
  <c r="A143" i="3"/>
  <c r="A142" i="3"/>
  <c r="A141" i="3"/>
  <c r="A140" i="3"/>
  <c r="A139" i="3"/>
  <c r="D138" i="3"/>
  <c r="A138" i="3"/>
  <c r="D137" i="3"/>
  <c r="A137" i="3"/>
  <c r="D136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24" i="3" s="1"/>
  <c r="D107" i="3"/>
  <c r="A107" i="3"/>
  <c r="D105" i="3"/>
  <c r="D106" i="3" s="1"/>
  <c r="A82" i="3"/>
  <c r="A81" i="3"/>
  <c r="D80" i="3"/>
  <c r="A80" i="3"/>
  <c r="D79" i="3"/>
  <c r="D78" i="3"/>
  <c r="A70" i="3"/>
  <c r="A69" i="3"/>
  <c r="A68" i="3"/>
  <c r="D67" i="3"/>
  <c r="A67" i="3"/>
  <c r="A71" i="3" s="1"/>
  <c r="D66" i="3"/>
  <c r="A66" i="3"/>
  <c r="D65" i="3"/>
  <c r="D54" i="3"/>
  <c r="A54" i="3"/>
  <c r="A53" i="3"/>
  <c r="A55" i="3" s="1"/>
  <c r="D52" i="3"/>
  <c r="D53" i="3" s="1"/>
  <c r="D44" i="3"/>
  <c r="D45" i="3" s="1"/>
  <c r="D38" i="3"/>
  <c r="D37" i="3"/>
  <c r="D30" i="3"/>
  <c r="A30" i="3"/>
  <c r="D29" i="3"/>
  <c r="A29" i="3"/>
  <c r="A31" i="3" s="1"/>
  <c r="D28" i="3"/>
  <c r="D21" i="3"/>
  <c r="D20" i="3"/>
  <c r="A13" i="3"/>
  <c r="A12" i="3"/>
  <c r="A11" i="3"/>
  <c r="D10" i="3"/>
  <c r="A10" i="3"/>
  <c r="D9" i="3"/>
  <c r="A9" i="3"/>
  <c r="A14" i="3" s="1"/>
  <c r="D8" i="3"/>
  <c r="D1017" i="2" l="1"/>
  <c r="A1022" i="2"/>
  <c r="A1017" i="2"/>
  <c r="A1018" i="2"/>
  <c r="A1019" i="2"/>
  <c r="A1020" i="2"/>
  <c r="A1021" i="2"/>
  <c r="A1016" i="2"/>
  <c r="D1015" i="2"/>
  <c r="D999" i="2"/>
  <c r="A999" i="2"/>
  <c r="A1004" i="2" s="1"/>
  <c r="A1000" i="2"/>
  <c r="A1001" i="2"/>
  <c r="A1002" i="2"/>
  <c r="A1003" i="2"/>
  <c r="A998" i="2"/>
  <c r="D997" i="2"/>
  <c r="D998" i="2" s="1"/>
  <c r="D977" i="2"/>
  <c r="A977" i="2"/>
  <c r="A978" i="2"/>
  <c r="A979" i="2"/>
  <c r="A980" i="2"/>
  <c r="A981" i="2"/>
  <c r="A982" i="2"/>
  <c r="A983" i="2"/>
  <c r="A984" i="2"/>
  <c r="A985" i="2"/>
  <c r="A976" i="2"/>
  <c r="D975" i="2"/>
  <c r="D976" i="2" s="1"/>
  <c r="A959" i="2"/>
  <c r="A958" i="2"/>
  <c r="D959" i="2"/>
  <c r="D957" i="2"/>
  <c r="D958" i="2" s="1"/>
  <c r="D950" i="2"/>
  <c r="D948" i="2"/>
  <c r="D928" i="2"/>
  <c r="A939" i="2"/>
  <c r="A940" i="2"/>
  <c r="A941" i="2"/>
  <c r="A928" i="2"/>
  <c r="A929" i="2"/>
  <c r="A930" i="2"/>
  <c r="A931" i="2"/>
  <c r="A932" i="2"/>
  <c r="A933" i="2"/>
  <c r="A934" i="2"/>
  <c r="A935" i="2"/>
  <c r="A936" i="2"/>
  <c r="A937" i="2"/>
  <c r="A938" i="2"/>
  <c r="A927" i="2"/>
  <c r="A942" i="2" s="1"/>
  <c r="D926" i="2"/>
  <c r="D927" i="2" s="1"/>
  <c r="D901" i="2"/>
  <c r="A901" i="2"/>
  <c r="A902" i="2"/>
  <c r="A903" i="2"/>
  <c r="A904" i="2"/>
  <c r="A905" i="2"/>
  <c r="A900" i="2"/>
  <c r="D899" i="2"/>
  <c r="D900" i="2" s="1"/>
  <c r="A986" i="2" l="1"/>
  <c r="A960" i="2"/>
  <c r="A906" i="2"/>
  <c r="D887" i="2" l="1"/>
  <c r="A887" i="2"/>
  <c r="A886" i="2"/>
  <c r="D885" i="2"/>
  <c r="D886" i="2" s="1"/>
  <c r="A876" i="2"/>
  <c r="A877" i="2"/>
  <c r="A875" i="2"/>
  <c r="D876" i="2"/>
  <c r="D874" i="2"/>
  <c r="D875" i="2" s="1"/>
  <c r="A861" i="2"/>
  <c r="A862" i="2"/>
  <c r="A863" i="2"/>
  <c r="A864" i="2"/>
  <c r="A865" i="2"/>
  <c r="A860" i="2"/>
  <c r="D861" i="2"/>
  <c r="D859" i="2"/>
  <c r="D860" i="2" s="1"/>
  <c r="D848" i="2"/>
  <c r="D846" i="2"/>
  <c r="D840" i="2"/>
  <c r="D838" i="2"/>
  <c r="D829" i="2"/>
  <c r="A829" i="2"/>
  <c r="A830" i="2"/>
  <c r="A831" i="2"/>
  <c r="A828" i="2"/>
  <c r="D827" i="2"/>
  <c r="D828" i="2" s="1"/>
  <c r="D802" i="2"/>
  <c r="A817" i="2"/>
  <c r="A816" i="2"/>
  <c r="A815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01" i="2"/>
  <c r="D800" i="2"/>
  <c r="D801" i="2" s="1"/>
  <c r="A888" i="2" l="1"/>
  <c r="A866" i="2"/>
  <c r="A878" i="2"/>
  <c r="A832" i="2"/>
  <c r="A818" i="2"/>
  <c r="A776" i="2" l="1"/>
  <c r="A771" i="2"/>
  <c r="A772" i="2"/>
  <c r="A773" i="2"/>
  <c r="A774" i="2"/>
  <c r="A775" i="2"/>
  <c r="A777" i="2"/>
  <c r="A770" i="2"/>
  <c r="D769" i="2"/>
  <c r="D770" i="2" s="1"/>
  <c r="D771" i="2"/>
  <c r="D755" i="2"/>
  <c r="A755" i="2"/>
  <c r="A754" i="2"/>
  <c r="D753" i="2"/>
  <c r="D754" i="2" s="1"/>
  <c r="D736" i="2"/>
  <c r="A745" i="2"/>
  <c r="A736" i="2"/>
  <c r="A737" i="2"/>
  <c r="A738" i="2"/>
  <c r="A739" i="2"/>
  <c r="A740" i="2"/>
  <c r="A741" i="2"/>
  <c r="A742" i="2"/>
  <c r="A743" i="2"/>
  <c r="A744" i="2"/>
  <c r="A735" i="2"/>
  <c r="D734" i="2"/>
  <c r="D735" i="2" s="1"/>
  <c r="D707" i="2"/>
  <c r="A717" i="2"/>
  <c r="A707" i="2"/>
  <c r="A708" i="2"/>
  <c r="A709" i="2"/>
  <c r="A710" i="2"/>
  <c r="A711" i="2"/>
  <c r="A712" i="2"/>
  <c r="A713" i="2"/>
  <c r="A714" i="2"/>
  <c r="A715" i="2"/>
  <c r="A716" i="2"/>
  <c r="A706" i="2"/>
  <c r="D705" i="2"/>
  <c r="D706" i="2" s="1"/>
  <c r="D681" i="2"/>
  <c r="A681" i="2"/>
  <c r="A682" i="2"/>
  <c r="A683" i="2"/>
  <c r="A684" i="2"/>
  <c r="A685" i="2"/>
  <c r="A686" i="2"/>
  <c r="A687" i="2"/>
  <c r="A680" i="2"/>
  <c r="D679" i="2"/>
  <c r="D680" i="2" s="1"/>
  <c r="D664" i="2"/>
  <c r="D662" i="2"/>
  <c r="D663" i="2" s="1"/>
  <c r="A665" i="2"/>
  <c r="A664" i="2"/>
  <c r="A663" i="2"/>
  <c r="D650" i="2"/>
  <c r="A653" i="2"/>
  <c r="A650" i="2"/>
  <c r="A651" i="2"/>
  <c r="A652" i="2"/>
  <c r="A649" i="2"/>
  <c r="D648" i="2"/>
  <c r="D649" i="2" s="1"/>
  <c r="D631" i="2"/>
  <c r="A634" i="2"/>
  <c r="D629" i="2"/>
  <c r="D630" i="2" s="1"/>
  <c r="A631" i="2"/>
  <c r="A632" i="2"/>
  <c r="A633" i="2"/>
  <c r="A635" i="2"/>
  <c r="A636" i="2"/>
  <c r="A637" i="2"/>
  <c r="A630" i="2"/>
  <c r="D632" i="2"/>
  <c r="D611" i="2"/>
  <c r="A610" i="2"/>
  <c r="A611" i="2"/>
  <c r="A613" i="2"/>
  <c r="A614" i="2"/>
  <c r="A615" i="2"/>
  <c r="A612" i="2"/>
  <c r="D609" i="2"/>
  <c r="D610" i="2" s="1"/>
  <c r="A597" i="2"/>
  <c r="A596" i="2"/>
  <c r="A595" i="2"/>
  <c r="D596" i="2"/>
  <c r="D594" i="2"/>
  <c r="D595" i="2" s="1"/>
  <c r="D572" i="2"/>
  <c r="A584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5" i="2"/>
  <c r="A571" i="2"/>
  <c r="D570" i="2"/>
  <c r="D571" i="2" s="1"/>
  <c r="D550" i="2"/>
  <c r="D548" i="2"/>
  <c r="A778" i="2" l="1"/>
  <c r="A746" i="2"/>
  <c r="A756" i="2"/>
  <c r="A718" i="2"/>
  <c r="A666" i="2"/>
  <c r="A638" i="2"/>
  <c r="A654" i="2"/>
  <c r="A688" i="2"/>
  <c r="A586" i="2"/>
  <c r="A616" i="2"/>
  <c r="A598" i="2"/>
  <c r="D537" i="2" l="1"/>
  <c r="A537" i="2"/>
  <c r="A538" i="2"/>
  <c r="A539" i="2"/>
  <c r="A540" i="2"/>
  <c r="A541" i="2"/>
  <c r="A536" i="2"/>
  <c r="D535" i="2"/>
  <c r="D536" i="2" s="1"/>
  <c r="D539" i="2"/>
  <c r="D511" i="2"/>
  <c r="A523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10" i="2"/>
  <c r="D509" i="2"/>
  <c r="D510" i="2" s="1"/>
  <c r="D490" i="2"/>
  <c r="D488" i="2"/>
  <c r="D463" i="2"/>
  <c r="A481" i="2"/>
  <c r="A479" i="2"/>
  <c r="A480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62" i="2"/>
  <c r="D461" i="2"/>
  <c r="D462" i="2" s="1"/>
  <c r="D435" i="2"/>
  <c r="A435" i="2"/>
  <c r="A434" i="2"/>
  <c r="D433" i="2"/>
  <c r="D434" i="2" s="1"/>
  <c r="D419" i="2"/>
  <c r="A419" i="2"/>
  <c r="A420" i="2"/>
  <c r="A421" i="2"/>
  <c r="A422" i="2"/>
  <c r="A423" i="2"/>
  <c r="A424" i="2"/>
  <c r="A425" i="2"/>
  <c r="A418" i="2"/>
  <c r="D417" i="2"/>
  <c r="D418" i="2" s="1"/>
  <c r="D392" i="2"/>
  <c r="D390" i="2"/>
  <c r="D391" i="2" s="1"/>
  <c r="A399" i="2"/>
  <c r="A400" i="2"/>
  <c r="A403" i="2"/>
  <c r="A393" i="2"/>
  <c r="A394" i="2"/>
  <c r="A395" i="2"/>
  <c r="A396" i="2"/>
  <c r="A397" i="2"/>
  <c r="A398" i="2"/>
  <c r="A401" i="2"/>
  <c r="A402" i="2"/>
  <c r="A392" i="2"/>
  <c r="A391" i="2"/>
  <c r="A542" i="2" l="1"/>
  <c r="A482" i="2"/>
  <c r="A524" i="2"/>
  <c r="A426" i="2"/>
  <c r="A404" i="2"/>
  <c r="A436" i="2"/>
  <c r="D371" i="2"/>
  <c r="A371" i="2"/>
  <c r="A370" i="2"/>
  <c r="D369" i="2"/>
  <c r="D370" i="2" s="1"/>
  <c r="D360" i="2"/>
  <c r="A361" i="2"/>
  <c r="A360" i="2"/>
  <c r="A359" i="2"/>
  <c r="A372" i="2" l="1"/>
  <c r="A362" i="2"/>
  <c r="D358" i="2" l="1"/>
  <c r="D359" i="2" s="1"/>
  <c r="D347" i="2"/>
  <c r="A347" i="2"/>
  <c r="A348" i="2"/>
  <c r="A349" i="2"/>
  <c r="A346" i="2"/>
  <c r="D345" i="2"/>
  <c r="D346" i="2" s="1"/>
  <c r="D336" i="2"/>
  <c r="D334" i="2"/>
  <c r="D324" i="2"/>
  <c r="A327" i="2"/>
  <c r="A324" i="2"/>
  <c r="A325" i="2"/>
  <c r="A326" i="2"/>
  <c r="A323" i="2"/>
  <c r="D322" i="2"/>
  <c r="D323" i="2" s="1"/>
  <c r="D311" i="2"/>
  <c r="A311" i="2"/>
  <c r="A310" i="2"/>
  <c r="D309" i="2"/>
  <c r="D310" i="2" s="1"/>
  <c r="D292" i="2"/>
  <c r="A301" i="2"/>
  <c r="A292" i="2"/>
  <c r="A293" i="2"/>
  <c r="A294" i="2"/>
  <c r="A295" i="2"/>
  <c r="A296" i="2"/>
  <c r="A297" i="2"/>
  <c r="A298" i="2"/>
  <c r="A299" i="2"/>
  <c r="A300" i="2"/>
  <c r="A291" i="2"/>
  <c r="D290" i="2"/>
  <c r="D291" i="2" s="1"/>
  <c r="A273" i="2"/>
  <c r="A272" i="2"/>
  <c r="D273" i="2"/>
  <c r="D271" i="2"/>
  <c r="D272" i="2" s="1"/>
  <c r="D264" i="2"/>
  <c r="D262" i="2"/>
  <c r="D255" i="2"/>
  <c r="A255" i="2"/>
  <c r="A254" i="2"/>
  <c r="D253" i="2"/>
  <c r="D254" i="2" s="1"/>
  <c r="D245" i="2"/>
  <c r="A245" i="2"/>
  <c r="A244" i="2"/>
  <c r="D243" i="2"/>
  <c r="D244" i="2" s="1"/>
  <c r="D233" i="2"/>
  <c r="A235" i="2"/>
  <c r="A233" i="2"/>
  <c r="A234" i="2"/>
  <c r="A232" i="2"/>
  <c r="D231" i="2"/>
  <c r="D232" i="2" s="1"/>
  <c r="D212" i="2"/>
  <c r="A221" i="2"/>
  <c r="D210" i="2"/>
  <c r="D211" i="2" s="1"/>
  <c r="A212" i="2"/>
  <c r="A213" i="2"/>
  <c r="A214" i="2"/>
  <c r="A215" i="2"/>
  <c r="A216" i="2"/>
  <c r="A217" i="2"/>
  <c r="A218" i="2"/>
  <c r="A219" i="2"/>
  <c r="A220" i="2"/>
  <c r="A211" i="2"/>
  <c r="A191" i="2"/>
  <c r="D182" i="2"/>
  <c r="D183" i="2" s="1"/>
  <c r="D184" i="2"/>
  <c r="A184" i="2"/>
  <c r="A185" i="2"/>
  <c r="A186" i="2"/>
  <c r="A187" i="2"/>
  <c r="A188" i="2"/>
  <c r="A189" i="2"/>
  <c r="A190" i="2"/>
  <c r="A192" i="2"/>
  <c r="A193" i="2"/>
  <c r="A183" i="2"/>
  <c r="D164" i="2"/>
  <c r="A164" i="2"/>
  <c r="A165" i="2"/>
  <c r="A163" i="2"/>
  <c r="D162" i="2"/>
  <c r="D163" i="2" s="1"/>
  <c r="D143" i="2"/>
  <c r="A152" i="2"/>
  <c r="A153" i="2"/>
  <c r="A143" i="2"/>
  <c r="A144" i="2"/>
  <c r="A145" i="2"/>
  <c r="A146" i="2"/>
  <c r="A147" i="2"/>
  <c r="A148" i="2"/>
  <c r="A149" i="2"/>
  <c r="A150" i="2"/>
  <c r="A151" i="2"/>
  <c r="A142" i="2"/>
  <c r="D141" i="2"/>
  <c r="D142" i="2" s="1"/>
  <c r="D121" i="2"/>
  <c r="A123" i="2"/>
  <c r="A121" i="2"/>
  <c r="A122" i="2"/>
  <c r="A120" i="2"/>
  <c r="D119" i="2"/>
  <c r="D120" i="2" s="1"/>
  <c r="A102" i="2"/>
  <c r="D101" i="2"/>
  <c r="A101" i="2"/>
  <c r="A103" i="2"/>
  <c r="A104" i="2"/>
  <c r="A105" i="2"/>
  <c r="A106" i="2"/>
  <c r="A107" i="2"/>
  <c r="A108" i="2"/>
  <c r="A109" i="2"/>
  <c r="A100" i="2"/>
  <c r="D99" i="2"/>
  <c r="D100" i="2" s="1"/>
  <c r="A62" i="2"/>
  <c r="D44" i="2"/>
  <c r="D45" i="2" s="1"/>
  <c r="A83" i="2"/>
  <c r="A82" i="2"/>
  <c r="D83" i="2"/>
  <c r="D81" i="2"/>
  <c r="D82" i="2" s="1"/>
  <c r="D73" i="2"/>
  <c r="A73" i="2"/>
  <c r="A72" i="2"/>
  <c r="D71" i="2"/>
  <c r="D72" i="2" s="1"/>
  <c r="D46" i="2"/>
  <c r="A63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45" i="2"/>
  <c r="D18" i="2"/>
  <c r="D20" i="2"/>
  <c r="D9" i="2"/>
  <c r="A11" i="2"/>
  <c r="A9" i="2"/>
  <c r="A10" i="2"/>
  <c r="A8" i="2"/>
  <c r="D7" i="2"/>
  <c r="D8" i="2" s="1"/>
  <c r="A302" i="2" l="1"/>
  <c r="A166" i="2"/>
  <c r="A274" i="2"/>
  <c r="A312" i="2"/>
  <c r="A350" i="2"/>
  <c r="A246" i="2"/>
  <c r="A256" i="2"/>
  <c r="A328" i="2"/>
  <c r="A236" i="2"/>
  <c r="A222" i="2"/>
  <c r="A154" i="2"/>
  <c r="A194" i="2"/>
  <c r="A74" i="2"/>
  <c r="A124" i="2"/>
  <c r="A110" i="2"/>
  <c r="A84" i="2"/>
  <c r="A64" i="2"/>
  <c r="A12" i="2"/>
</calcChain>
</file>

<file path=xl/sharedStrings.xml><?xml version="1.0" encoding="utf-8"?>
<sst xmlns="http://schemas.openxmlformats.org/spreadsheetml/2006/main" count="3376" uniqueCount="261">
  <si>
    <t>s_1_1_contig62050</t>
  </si>
  <si>
    <t>gi|358485505|ref|NC_006094.3|</t>
  </si>
  <si>
    <t>gi|358485508|ref|NC_006091.3|</t>
  </si>
  <si>
    <t>gi|358485510|ref|NC_006089.3|</t>
  </si>
  <si>
    <t>gi|358485511|ref|NC_006088.3|</t>
  </si>
  <si>
    <t>gi|358485494|ref|NC_006105.3|</t>
  </si>
  <si>
    <t>gi|358485497|ref|NC_006102.3|</t>
  </si>
  <si>
    <t>gi|358485499|ref|NC_006100.3|</t>
  </si>
  <si>
    <t>gi|358485500|ref|NC_006099.3|</t>
  </si>
  <si>
    <t>gi|358485503|ref|NC_006096.3|</t>
  </si>
  <si>
    <t>gi|358485506|ref|NC_006093.3|</t>
  </si>
  <si>
    <t>gi|358485509|ref|NC_006090.3|</t>
  </si>
  <si>
    <t>gi|358485502|ref|NC_006097.3|</t>
  </si>
  <si>
    <t>gi|358485504|ref|NC_006095.3|</t>
  </si>
  <si>
    <t>gi|358485507|ref|NC_006092.3|</t>
  </si>
  <si>
    <t>gi|358485489|ref|NC_006110.3|</t>
  </si>
  <si>
    <t>s_1_1_contig64025</t>
  </si>
  <si>
    <t>gi|358485493|ref|NC_006106.3|</t>
  </si>
  <si>
    <t>s_1_1_contig72877</t>
  </si>
  <si>
    <t>s_1_1_contig66891</t>
  </si>
  <si>
    <t>s_1_1_contig69396</t>
  </si>
  <si>
    <t>s_1_1_contig104542</t>
  </si>
  <si>
    <t>s_1_1_contig64793</t>
  </si>
  <si>
    <t>s_1_1_contig69895</t>
  </si>
  <si>
    <t>s_1_1_contig57264</t>
  </si>
  <si>
    <t>s_1_1_contig82575</t>
  </si>
  <si>
    <t>s_1_1_contig60853</t>
  </si>
  <si>
    <t>s_1_1_contig66256</t>
  </si>
  <si>
    <t>s_1_1_contig87385</t>
  </si>
  <si>
    <t>s_1_1_contig107143</t>
  </si>
  <si>
    <t>s_1_1_contig75998</t>
  </si>
  <si>
    <t>s_1_1_contig62662</t>
  </si>
  <si>
    <t>s_1_1_contig69742</t>
  </si>
  <si>
    <t>s_1_1_contig69271</t>
  </si>
  <si>
    <t>s_1_1_contig97440</t>
  </si>
  <si>
    <t>s_1_1_contig112754</t>
  </si>
  <si>
    <t>s_1_1_contig100633</t>
  </si>
  <si>
    <t>s_1_1_contig71766</t>
  </si>
  <si>
    <t>s_1_1_contig63201</t>
  </si>
  <si>
    <t>s_1_1_contig85582</t>
  </si>
  <si>
    <t>s_1_1_contig50089</t>
  </si>
  <si>
    <t>s_1_1_contig64685</t>
  </si>
  <si>
    <t>s_1_1_contig65079</t>
  </si>
  <si>
    <t>s_1_1_contig75308</t>
  </si>
  <si>
    <t>s_1_1_contig63731</t>
  </si>
  <si>
    <t>s_1_1_contig69843</t>
  </si>
  <si>
    <t>s_1_1_contig71343</t>
  </si>
  <si>
    <t>s_1_1_contig94654</t>
  </si>
  <si>
    <t>s_1_1_contig56943</t>
  </si>
  <si>
    <t>s_1_1_contig80389</t>
  </si>
  <si>
    <t>s_1_1_contig73283</t>
  </si>
  <si>
    <t>s_1_1_contig63362</t>
  </si>
  <si>
    <t>s_1_1_contig64110</t>
  </si>
  <si>
    <t>s_1_1_contig56736</t>
  </si>
  <si>
    <t>s_1_1_contig59884</t>
  </si>
  <si>
    <t>s_1_1_contig71653</t>
  </si>
  <si>
    <t>s_1_1_contig51013</t>
  </si>
  <si>
    <t>s_1_1_contig61807</t>
  </si>
  <si>
    <t>s_1_1_contig90651</t>
  </si>
  <si>
    <t>s_1_1_contig70240</t>
  </si>
  <si>
    <t>s_1_1_contig88512</t>
  </si>
  <si>
    <t>s_1_1_contig65283</t>
  </si>
  <si>
    <t>s_1_1_contig88233</t>
  </si>
  <si>
    <t>s_1_1_contig52436</t>
  </si>
  <si>
    <t>s_1_1_contig78675</t>
  </si>
  <si>
    <t>s_1_1_contig91686</t>
  </si>
  <si>
    <t>s_1_1_contig55306</t>
  </si>
  <si>
    <t>s_1_1_contig74301</t>
  </si>
  <si>
    <t>s_1_1_contig63562</t>
  </si>
  <si>
    <t>s_1_1_contig101667</t>
  </si>
  <si>
    <t>s_1_1_contig52927</t>
  </si>
  <si>
    <t>Hit/Subject Chromosome</t>
  </si>
  <si>
    <t>%ID</t>
  </si>
  <si>
    <t>AlignLength</t>
  </si>
  <si>
    <t>Mismatches</t>
  </si>
  <si>
    <t>Gaps</t>
  </si>
  <si>
    <t>q-start</t>
  </si>
  <si>
    <t>q-end</t>
  </si>
  <si>
    <t>hit-start</t>
  </si>
  <si>
    <t xml:space="preserve">hit-end </t>
  </si>
  <si>
    <t>evalue</t>
  </si>
  <si>
    <t>bitscore</t>
  </si>
  <si>
    <t>Query 1</t>
  </si>
  <si>
    <t>Sum Matches bp</t>
  </si>
  <si>
    <t>Sum AlignLength--&gt;</t>
  </si>
  <si>
    <t>NewCorrectedForAL</t>
  </si>
  <si>
    <t>TopEvalCorrectedForAL</t>
  </si>
  <si>
    <t>Contig Size</t>
  </si>
  <si>
    <t>Rounded</t>
  </si>
  <si>
    <t>Query 2</t>
  </si>
  <si>
    <t>s_1_1_contig70881</t>
  </si>
  <si>
    <t>NC_001323_MT</t>
  </si>
  <si>
    <t>NA</t>
  </si>
  <si>
    <t>Only one good match</t>
  </si>
  <si>
    <t>Query 3</t>
  </si>
  <si>
    <t>Query 4</t>
  </si>
  <si>
    <t>Query 5</t>
  </si>
  <si>
    <t>Query 6</t>
  </si>
  <si>
    <t>Minor overlap removed</t>
  </si>
  <si>
    <t>Query 7</t>
  </si>
  <si>
    <t>Query 8</t>
  </si>
  <si>
    <t>Query 9</t>
  </si>
  <si>
    <t>Query 10</t>
  </si>
  <si>
    <t>Minor Overlap Removed</t>
  </si>
  <si>
    <t>Query 11</t>
  </si>
  <si>
    <t>Query 12</t>
  </si>
  <si>
    <t>Query 13</t>
  </si>
  <si>
    <t>Query 14</t>
  </si>
  <si>
    <t>Hit covers contig</t>
  </si>
  <si>
    <t>Query 15</t>
  </si>
  <si>
    <t>Query 16</t>
  </si>
  <si>
    <t>Query 17</t>
  </si>
  <si>
    <t>Query 18</t>
  </si>
  <si>
    <t>Query 19</t>
  </si>
  <si>
    <t>Query 20</t>
  </si>
  <si>
    <t>Hit Covers Contig</t>
  </si>
  <si>
    <t>Query 21</t>
  </si>
  <si>
    <t>Query 22</t>
  </si>
  <si>
    <t>Query 23</t>
  </si>
  <si>
    <t>Query 24</t>
  </si>
  <si>
    <t>Query 25</t>
  </si>
  <si>
    <t>Query 26</t>
  </si>
  <si>
    <t>Query 27</t>
  </si>
  <si>
    <t>Query 28</t>
  </si>
  <si>
    <t>Query 29</t>
  </si>
  <si>
    <t>Query 30</t>
  </si>
  <si>
    <t>Query 31</t>
  </si>
  <si>
    <t>Query 32</t>
  </si>
  <si>
    <t>Query 33</t>
  </si>
  <si>
    <t>Query 34</t>
  </si>
  <si>
    <t>Query 35</t>
  </si>
  <si>
    <t>Query 36</t>
  </si>
  <si>
    <t>Query 37</t>
  </si>
  <si>
    <t>Query 38</t>
  </si>
  <si>
    <t>Query 39</t>
  </si>
  <si>
    <t>Query 40</t>
  </si>
  <si>
    <t>Query 41</t>
  </si>
  <si>
    <t>Query 42</t>
  </si>
  <si>
    <t>Overlap Removed</t>
  </si>
  <si>
    <t>Query 43</t>
  </si>
  <si>
    <t>Query 44</t>
  </si>
  <si>
    <t>Query 45</t>
  </si>
  <si>
    <t>Query 46</t>
  </si>
  <si>
    <t>Query 47</t>
  </si>
  <si>
    <t>Query 48</t>
  </si>
  <si>
    <t>Query 49</t>
  </si>
  <si>
    <t>Query 50</t>
  </si>
  <si>
    <t>Query 51</t>
  </si>
  <si>
    <t>Query 52</t>
  </si>
  <si>
    <t>Query 53</t>
  </si>
  <si>
    <t>Query 54</t>
  </si>
  <si>
    <t>Query 55</t>
  </si>
  <si>
    <t>Query 56</t>
  </si>
  <si>
    <t>classified as conserved outliers were aligned</t>
  </si>
  <si>
    <t>to chicken with no Evalue</t>
  </si>
  <si>
    <t xml:space="preserve">bound. </t>
  </si>
  <si>
    <t>Thereafter</t>
  </si>
  <si>
    <t xml:space="preserve">we </t>
  </si>
  <si>
    <t>recalculated</t>
  </si>
  <si>
    <t xml:space="preserve">the </t>
  </si>
  <si>
    <t>composite</t>
  </si>
  <si>
    <t xml:space="preserve">variable </t>
  </si>
  <si>
    <t xml:space="preserve">via </t>
  </si>
  <si>
    <t>summation</t>
  </si>
  <si>
    <t>Legend</t>
  </si>
  <si>
    <t>Definition/Descriptions</t>
  </si>
  <si>
    <t>s_1_1_contig64190</t>
  </si>
  <si>
    <t>gi|224381677|ref|NC_011463.1|NC_011463</t>
  </si>
  <si>
    <t>s_1_1_contig64241</t>
  </si>
  <si>
    <t>gi|224381669|ref|NC_011476.1|NC_011476</t>
  </si>
  <si>
    <t>Note, there is really</t>
  </si>
  <si>
    <t>only one meaningful hit here</t>
  </si>
  <si>
    <t>Sum AlignLenght--&gt;</t>
  </si>
  <si>
    <t>So the original</t>
  </si>
  <si>
    <t>TopEvalCorrectedForAL stat stands.</t>
  </si>
  <si>
    <t>s_1_1_contig89590</t>
  </si>
  <si>
    <t>gi|224381690|ref|NC_011467.1|NC_011467</t>
  </si>
  <si>
    <t>Sums Matches bp</t>
  </si>
  <si>
    <t>s_1_1_contig78490</t>
  </si>
  <si>
    <t>gi|224381679|ref|NC_011465.1|NC_011465</t>
  </si>
  <si>
    <t xml:space="preserve">only one meaningful hit here, with one </t>
  </si>
  <si>
    <t>other short overlapping</t>
  </si>
  <si>
    <t>hit, So TopEvalCorrectedForAL stat stands.</t>
  </si>
  <si>
    <t>s_1_1_contig86961</t>
  </si>
  <si>
    <t>gi|224381693|ref|NC_011470.1|NC_011470</t>
  </si>
  <si>
    <t>other shorter overlapping</t>
  </si>
  <si>
    <t>gi|224381694|ref|NC_011471.1|NC_011471</t>
  </si>
  <si>
    <t>s_1_1_contig70187</t>
  </si>
  <si>
    <t>gi|224381676|ref|NC_011483.1|NC_011483</t>
  </si>
  <si>
    <t>s_1_1_contig104302</t>
  </si>
  <si>
    <t>Note, small overlap in the</t>
  </si>
  <si>
    <t>appended hits</t>
  </si>
  <si>
    <t>s_1_1_contig63925</t>
  </si>
  <si>
    <t>gi|224381672|ref|NC_011479.1|NC_011479</t>
  </si>
  <si>
    <t>Note, 2bp of overlap</t>
  </si>
  <si>
    <t>s_1_1_contig50985</t>
  </si>
  <si>
    <t>s_1_1_contig70407</t>
  </si>
  <si>
    <t>gi|224381696|ref|NC_011473.1|NC_011473</t>
  </si>
  <si>
    <t>s_1_1_contig69572</t>
  </si>
  <si>
    <t>s_1_1_contig68010</t>
  </si>
  <si>
    <t>gi|224381691|ref|NC_011468.1|NC_011468</t>
  </si>
  <si>
    <t>s_1_1_contig68645</t>
  </si>
  <si>
    <t>gi|224381695|ref|NC_011472.1|NC_011472</t>
  </si>
  <si>
    <t>s_1_1_contig69335</t>
  </si>
  <si>
    <t xml:space="preserve">Sum Matches bp </t>
  </si>
  <si>
    <t>Minor Overlap removed</t>
  </si>
  <si>
    <t>s_1_1_contig87001</t>
  </si>
  <si>
    <t>gi|224381667|ref|NC_011474.1|NC_011474</t>
  </si>
  <si>
    <t>s_1_1_contig98652</t>
  </si>
  <si>
    <t>s_1_1_contig68856</t>
  </si>
  <si>
    <t>gi|224381689|ref|NC_011466.1|NC_011466</t>
  </si>
  <si>
    <t>s_1_1_contig65216</t>
  </si>
  <si>
    <t>s_1_1_contig73377</t>
  </si>
  <si>
    <t>gi|224381666|ref|NC_011462.1|NC_011462</t>
  </si>
  <si>
    <t>s_1_1_contig61698</t>
  </si>
  <si>
    <t xml:space="preserve">Only one viable hit that </t>
  </si>
  <si>
    <t>covers the vast majority of the contig</t>
  </si>
  <si>
    <t>s_1_1_contig59560</t>
  </si>
  <si>
    <t>Minor Overlap Removed.</t>
  </si>
  <si>
    <t>s_1_1_contig71395</t>
  </si>
  <si>
    <t>s_1_1_contig56506</t>
  </si>
  <si>
    <t>Overlap removed</t>
  </si>
  <si>
    <t>s_1_1_contig72185</t>
  </si>
  <si>
    <t>Minor overlap removed.</t>
  </si>
  <si>
    <t>s_1_1_contig80338</t>
  </si>
  <si>
    <t>gi|224381692|ref|NC_011469.1|NC_011469</t>
  </si>
  <si>
    <t>s_1_1_contig55788</t>
  </si>
  <si>
    <t>gi|224381680|ref|NC_011484.1|NC_011484</t>
  </si>
  <si>
    <t>s_1_1_contig64161</t>
  </si>
  <si>
    <t>gi|224381670|ref|NC_011477.1|NC_011477</t>
  </si>
  <si>
    <t>s_1_1_contig69022</t>
  </si>
  <si>
    <t>s_1_1_contig108417</t>
  </si>
  <si>
    <t>s_1_1_contig95108</t>
  </si>
  <si>
    <t>s_1_1_contig66135</t>
  </si>
  <si>
    <t>s_1_1_contig73796</t>
  </si>
  <si>
    <t>s_1_1_contig63042</t>
  </si>
  <si>
    <t>s_1_1_contig63319</t>
  </si>
  <si>
    <t>s_1_1_contig75634</t>
  </si>
  <si>
    <t>s_1_1_contig84513</t>
  </si>
  <si>
    <t>s_1_1_contig56770</t>
  </si>
  <si>
    <t>gi|224381675|ref|NC_011482.1|NC_011482</t>
  </si>
  <si>
    <t>s_1_1_contig78419</t>
  </si>
  <si>
    <t>s_1_1_contig51649</t>
  </si>
  <si>
    <t>s_1_1_contig67753</t>
  </si>
  <si>
    <t>s_1_1_contig64021</t>
  </si>
  <si>
    <t>s_1_1_contig75156</t>
  </si>
  <si>
    <t>s_1_1_contig64218</t>
  </si>
  <si>
    <t>s_1_1_contig82707</t>
  </si>
  <si>
    <t>s_1_1_contig68180</t>
  </si>
  <si>
    <t>s_1_1_contig72837</t>
  </si>
  <si>
    <t>s_1_1_contig70772</t>
  </si>
  <si>
    <t>s_1_1_contig81772</t>
  </si>
  <si>
    <t>s_1_1_contig92325</t>
  </si>
  <si>
    <t>s_1_1_contig82706</t>
  </si>
  <si>
    <t>s_1_1_contig68290</t>
  </si>
  <si>
    <t>s_1_1_contig93935</t>
  </si>
  <si>
    <t>to ZF with no Evalue</t>
  </si>
  <si>
    <t>summation.</t>
  </si>
  <si>
    <t>New QC calculation for the composite variable  based on no Evalue bound and the summation of hits across the majority of the contig's length</t>
  </si>
  <si>
    <t>Original value of the composite variable constructed for alignment data corresponding to only the Top Evalue Hit</t>
  </si>
  <si>
    <t>Table S15: SMAC contigs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</si>
</sst>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1" fontId="0" fillId="0" borderId="0" xfId="0" applyNumberFormat="1"/>
    <xf numFmtId="0" fontId="0" fillId="0" borderId="10" xfId="0" applyBorder="1"/>
    <xf numFmtId="0" fontId="0" fillId="0" borderId="0" xfId="0" applyBorder="1"/>
    <xf numFmtId="0" fontId="16" fillId="33" borderId="0" xfId="0" applyFont="1" applyFill="1"/>
    <xf numFmtId="0" fontId="0" fillId="0" borderId="0" xfId="0" applyAlignment="1">
      <alignment horizontal="right"/>
    </xf>
    <xf numFmtId="0" fontId="0" fillId="0" borderId="0" xfId="0" applyFill="1" applyBorder="1"/>
    <xf numFmtId="11" fontId="0" fillId="0" borderId="0" xfId="0" applyNumberFormat="1" applyBorder="1"/>
    <xf numFmtId="11" fontId="0" fillId="0" borderId="10" xfId="0" applyNumberFormat="1" applyBorder="1"/>
    <xf numFmtId="0" fontId="0" fillId="34" borderId="0" xfId="0" applyFill="1"/>
    <xf numFmtId="0" fontId="0" fillId="0" borderId="0" xfId="0" applyFill="1"/>
    <xf numFmtId="11" fontId="0" fillId="0" borderId="0" xfId="0" applyNumberFormat="1" applyFill="1"/>
    <xf numFmtId="0" fontId="16" fillId="0" borderId="0" xfId="0" applyFont="1"/>
    <xf numFmtId="0" fontId="0" fillId="34" borderId="10" xfId="0" applyFill="1" applyBorder="1"/>
    <xf numFmtId="0" fontId="16" fillId="0" borderId="0" xfId="0" applyFont="1" applyAlignment="1">
      <alignment horizontal="right"/>
    </xf>
    <xf numFmtId="0" fontId="18" fillId="0" borderId="0" xfId="0" applyFont="1"/>
    <xf numFmtId="0" fontId="0" fillId="0" borderId="11" xfId="0" applyBorder="1"/>
    <xf numFmtId="0" fontId="16" fillId="33" borderId="11" xfId="0" applyFont="1" applyFill="1" applyBorder="1"/>
    <xf numFmtId="0" fontId="16" fillId="0" borderId="0" xfId="0" applyFont="1" applyFill="1"/>
    <xf numFmtId="0" fontId="0" fillId="34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3"/>
  <sheetViews>
    <sheetView tabSelected="1" topLeftCell="A10" workbookViewId="0">
      <selection activeCell="B8" sqref="B8"/>
    </sheetView>
  </sheetViews>
  <sheetFormatPr defaultRowHeight="15" x14ac:dyDescent="0.25"/>
  <cols>
    <col min="1" max="1" width="20.85546875" customWidth="1"/>
    <col min="2" max="2" width="41.42578125" bestFit="1" customWidth="1"/>
    <col min="3" max="3" width="23.85546875" bestFit="1" customWidth="1"/>
    <col min="4" max="4" width="11.140625" customWidth="1"/>
    <col min="5" max="5" width="11.5703125" bestFit="1" customWidth="1"/>
    <col min="7" max="7" width="11.85546875" bestFit="1" customWidth="1"/>
    <col min="9" max="10" width="10" bestFit="1" customWidth="1"/>
    <col min="12" max="12" width="11" bestFit="1" customWidth="1"/>
    <col min="15" max="15" width="22" bestFit="1" customWidth="1"/>
    <col min="16" max="16" width="129.7109375" bestFit="1" customWidth="1"/>
  </cols>
  <sheetData>
    <row r="1" spans="1:16" ht="15.75" thickBot="1" x14ac:dyDescent="0.3">
      <c r="A1" s="16" t="s">
        <v>260</v>
      </c>
      <c r="B1" s="16" t="s">
        <v>153</v>
      </c>
      <c r="C1" s="16" t="s">
        <v>154</v>
      </c>
      <c r="D1" s="16" t="s">
        <v>155</v>
      </c>
      <c r="E1" s="16" t="s">
        <v>156</v>
      </c>
      <c r="F1" s="16" t="s">
        <v>157</v>
      </c>
      <c r="G1" s="16" t="s">
        <v>158</v>
      </c>
      <c r="H1" s="16" t="s">
        <v>159</v>
      </c>
      <c r="I1" s="16" t="s">
        <v>160</v>
      </c>
      <c r="J1" s="16" t="s">
        <v>161</v>
      </c>
      <c r="K1" s="16" t="s">
        <v>162</v>
      </c>
      <c r="L1" s="16" t="s">
        <v>163</v>
      </c>
      <c r="O1" s="17" t="s">
        <v>164</v>
      </c>
      <c r="P1" s="17" t="s">
        <v>165</v>
      </c>
    </row>
    <row r="2" spans="1:16" x14ac:dyDescent="0.25">
      <c r="A2" t="s">
        <v>82</v>
      </c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O2" s="4" t="s">
        <v>85</v>
      </c>
      <c r="P2" t="s">
        <v>258</v>
      </c>
    </row>
    <row r="3" spans="1:16" x14ac:dyDescent="0.25">
      <c r="A3" s="3" t="s">
        <v>0</v>
      </c>
      <c r="B3" s="3" t="s">
        <v>1</v>
      </c>
      <c r="C3" s="3">
        <v>81.97</v>
      </c>
      <c r="D3" s="3">
        <v>21040</v>
      </c>
      <c r="E3" s="3">
        <v>2874</v>
      </c>
      <c r="F3" s="3">
        <v>230</v>
      </c>
      <c r="G3" s="3">
        <v>5799</v>
      </c>
      <c r="H3" s="3">
        <v>26446</v>
      </c>
      <c r="I3" s="3">
        <v>14698990</v>
      </c>
      <c r="J3" s="3">
        <v>14719502</v>
      </c>
      <c r="K3" s="3">
        <v>0</v>
      </c>
      <c r="L3" s="7">
        <v>20640</v>
      </c>
      <c r="O3" s="4" t="s">
        <v>86</v>
      </c>
      <c r="P3" t="s">
        <v>259</v>
      </c>
    </row>
    <row r="4" spans="1:16" x14ac:dyDescent="0.25">
      <c r="A4" s="3" t="s">
        <v>0</v>
      </c>
      <c r="B4" s="3" t="s">
        <v>1</v>
      </c>
      <c r="C4" s="3">
        <v>81.97</v>
      </c>
      <c r="D4" s="3">
        <v>1542</v>
      </c>
      <c r="E4" s="3">
        <v>273</v>
      </c>
      <c r="F4" s="3">
        <v>3</v>
      </c>
      <c r="G4" s="3">
        <v>3094</v>
      </c>
      <c r="H4" s="3">
        <v>4631</v>
      </c>
      <c r="I4" s="3">
        <v>14695928</v>
      </c>
      <c r="J4" s="3">
        <v>14697468</v>
      </c>
      <c r="K4" s="3">
        <v>0</v>
      </c>
      <c r="L4" s="3">
        <v>1519</v>
      </c>
    </row>
    <row r="5" spans="1:16" x14ac:dyDescent="0.25">
      <c r="A5" t="s">
        <v>0</v>
      </c>
      <c r="B5" t="s">
        <v>1</v>
      </c>
      <c r="C5">
        <v>70.849999999999994</v>
      </c>
      <c r="D5">
        <v>2943</v>
      </c>
      <c r="E5">
        <v>577</v>
      </c>
      <c r="F5">
        <v>75</v>
      </c>
      <c r="G5">
        <v>25</v>
      </c>
      <c r="H5">
        <v>2844</v>
      </c>
      <c r="I5">
        <v>14692835</v>
      </c>
      <c r="J5">
        <v>14695619</v>
      </c>
      <c r="K5">
        <v>0</v>
      </c>
      <c r="L5">
        <v>1355</v>
      </c>
    </row>
    <row r="6" spans="1:16" x14ac:dyDescent="0.25">
      <c r="A6" s="2" t="s">
        <v>0</v>
      </c>
      <c r="B6" s="2" t="s">
        <v>1</v>
      </c>
      <c r="C6" s="2">
        <v>75.27</v>
      </c>
      <c r="D6" s="2">
        <v>1108</v>
      </c>
      <c r="E6" s="2">
        <v>197</v>
      </c>
      <c r="F6" s="2">
        <v>20</v>
      </c>
      <c r="G6" s="2">
        <v>4636</v>
      </c>
      <c r="H6" s="2">
        <v>5723</v>
      </c>
      <c r="I6" s="2">
        <v>14697935</v>
      </c>
      <c r="J6" s="2">
        <v>14698985</v>
      </c>
      <c r="K6" s="2">
        <v>0</v>
      </c>
      <c r="L6" s="2">
        <v>742</v>
      </c>
    </row>
    <row r="7" spans="1:16" x14ac:dyDescent="0.25">
      <c r="A7" s="6" t="s">
        <v>83</v>
      </c>
      <c r="C7" t="s">
        <v>84</v>
      </c>
      <c r="D7">
        <f>SUM(D3:D6)</f>
        <v>26633</v>
      </c>
    </row>
    <row r="8" spans="1:16" x14ac:dyDescent="0.25">
      <c r="A8">
        <f>(C3/100)*D3</f>
        <v>17246.488000000001</v>
      </c>
      <c r="C8" s="4" t="s">
        <v>85</v>
      </c>
      <c r="D8" s="12">
        <f>(A13/D7)/D7</f>
        <v>3.0212175086719267E-5</v>
      </c>
    </row>
    <row r="9" spans="1:16" x14ac:dyDescent="0.25">
      <c r="A9">
        <f t="shared" ref="A9:A10" si="0">(C4/100)*D4</f>
        <v>1263.9774</v>
      </c>
      <c r="C9" s="4" t="s">
        <v>86</v>
      </c>
      <c r="D9" s="12">
        <f>(C3/100)/D3</f>
        <v>3.8959125475285168E-5</v>
      </c>
    </row>
    <row r="10" spans="1:16" x14ac:dyDescent="0.25">
      <c r="A10">
        <f t="shared" si="0"/>
        <v>2085.1154999999999</v>
      </c>
      <c r="C10" t="s">
        <v>87</v>
      </c>
      <c r="D10">
        <v>26473</v>
      </c>
    </row>
    <row r="11" spans="1:16" x14ac:dyDescent="0.25">
      <c r="A11" s="2">
        <f>(C6/100)*D6</f>
        <v>833.99159999999995</v>
      </c>
    </row>
    <row r="12" spans="1:16" x14ac:dyDescent="0.25">
      <c r="A12" s="6">
        <f>SUM(A8:A11)</f>
        <v>21429.572500000002</v>
      </c>
    </row>
    <row r="13" spans="1:16" x14ac:dyDescent="0.25">
      <c r="A13">
        <v>21430</v>
      </c>
      <c r="B13" t="s">
        <v>88</v>
      </c>
    </row>
    <row r="16" spans="1:16" x14ac:dyDescent="0.25">
      <c r="A16" t="s">
        <v>89</v>
      </c>
      <c r="B16" t="s">
        <v>71</v>
      </c>
      <c r="C16" t="s">
        <v>72</v>
      </c>
      <c r="D16" t="s">
        <v>73</v>
      </c>
      <c r="E16" t="s">
        <v>74</v>
      </c>
      <c r="F16" t="s">
        <v>75</v>
      </c>
      <c r="G16" t="s">
        <v>76</v>
      </c>
      <c r="H16" t="s">
        <v>77</v>
      </c>
      <c r="I16" t="s">
        <v>78</v>
      </c>
      <c r="J16" t="s">
        <v>79</v>
      </c>
      <c r="K16" t="s">
        <v>80</v>
      </c>
      <c r="L16" t="s">
        <v>81</v>
      </c>
    </row>
    <row r="17" spans="1:12" x14ac:dyDescent="0.25">
      <c r="A17" s="2" t="s">
        <v>90</v>
      </c>
      <c r="B17" s="2" t="s">
        <v>91</v>
      </c>
      <c r="C17" s="2">
        <v>78.17</v>
      </c>
      <c r="D17" s="2">
        <v>15563</v>
      </c>
      <c r="E17" s="2">
        <v>3318</v>
      </c>
      <c r="F17" s="2">
        <v>289</v>
      </c>
      <c r="G17" s="2">
        <v>75</v>
      </c>
      <c r="H17" s="2">
        <v>15570</v>
      </c>
      <c r="I17" s="2">
        <v>1235</v>
      </c>
      <c r="J17" s="2">
        <v>16775</v>
      </c>
      <c r="K17" s="2">
        <v>0</v>
      </c>
      <c r="L17" s="8">
        <v>12510</v>
      </c>
    </row>
    <row r="18" spans="1:12" x14ac:dyDescent="0.25">
      <c r="A18" t="s">
        <v>93</v>
      </c>
      <c r="C18" t="s">
        <v>84</v>
      </c>
      <c r="D18">
        <f>D17</f>
        <v>15563</v>
      </c>
    </row>
    <row r="19" spans="1:12" x14ac:dyDescent="0.25">
      <c r="C19" s="4" t="s">
        <v>85</v>
      </c>
      <c r="D19" s="14" t="s">
        <v>92</v>
      </c>
    </row>
    <row r="20" spans="1:12" x14ac:dyDescent="0.25">
      <c r="C20" s="4" t="s">
        <v>86</v>
      </c>
      <c r="D20" s="12">
        <f>(C17/100)/D17</f>
        <v>5.022810512112061E-5</v>
      </c>
    </row>
    <row r="21" spans="1:12" x14ac:dyDescent="0.25">
      <c r="C21" t="s">
        <v>87</v>
      </c>
      <c r="D21">
        <v>17536</v>
      </c>
    </row>
    <row r="24" spans="1:12" x14ac:dyDescent="0.25">
      <c r="A24" t="s">
        <v>94</v>
      </c>
      <c r="B24" t="s">
        <v>71</v>
      </c>
      <c r="C24" t="s">
        <v>72</v>
      </c>
      <c r="D24" t="s">
        <v>73</v>
      </c>
      <c r="E24" t="s">
        <v>74</v>
      </c>
      <c r="F24" t="s">
        <v>75</v>
      </c>
      <c r="G24" t="s">
        <v>76</v>
      </c>
      <c r="H24" t="s">
        <v>77</v>
      </c>
      <c r="I24" t="s">
        <v>78</v>
      </c>
      <c r="J24" t="s">
        <v>79</v>
      </c>
      <c r="K24" t="s">
        <v>80</v>
      </c>
      <c r="L24" t="s">
        <v>81</v>
      </c>
    </row>
    <row r="25" spans="1:12" x14ac:dyDescent="0.25">
      <c r="A25" t="s">
        <v>16</v>
      </c>
      <c r="B25" t="s">
        <v>8</v>
      </c>
      <c r="C25">
        <v>78.010000000000005</v>
      </c>
      <c r="D25">
        <v>15411</v>
      </c>
      <c r="E25">
        <v>2476</v>
      </c>
      <c r="F25">
        <v>280</v>
      </c>
      <c r="G25">
        <v>28111</v>
      </c>
      <c r="H25">
        <v>43054</v>
      </c>
      <c r="I25">
        <v>13034158</v>
      </c>
      <c r="J25">
        <v>13049122</v>
      </c>
      <c r="K25">
        <v>0</v>
      </c>
      <c r="L25" s="1">
        <v>12070</v>
      </c>
    </row>
    <row r="26" spans="1:12" x14ac:dyDescent="0.25">
      <c r="A26" t="s">
        <v>16</v>
      </c>
      <c r="B26" t="s">
        <v>8</v>
      </c>
      <c r="C26">
        <v>78.62</v>
      </c>
      <c r="D26">
        <v>3794</v>
      </c>
      <c r="E26">
        <v>600</v>
      </c>
      <c r="F26">
        <v>61</v>
      </c>
      <c r="G26">
        <v>19080</v>
      </c>
      <c r="H26">
        <v>22785</v>
      </c>
      <c r="I26">
        <v>13026443</v>
      </c>
      <c r="J26">
        <v>13030113</v>
      </c>
      <c r="K26">
        <v>0</v>
      </c>
      <c r="L26">
        <v>3101</v>
      </c>
    </row>
    <row r="27" spans="1:12" x14ac:dyDescent="0.25">
      <c r="A27" t="s">
        <v>16</v>
      </c>
      <c r="B27" t="s">
        <v>8</v>
      </c>
      <c r="C27">
        <v>81.7</v>
      </c>
      <c r="D27">
        <v>2946</v>
      </c>
      <c r="E27">
        <v>424</v>
      </c>
      <c r="F27">
        <v>45</v>
      </c>
      <c r="G27">
        <v>32</v>
      </c>
      <c r="H27">
        <v>2917</v>
      </c>
      <c r="I27">
        <v>13008229</v>
      </c>
      <c r="J27">
        <v>13011119</v>
      </c>
      <c r="K27">
        <v>0</v>
      </c>
      <c r="L27">
        <v>2783</v>
      </c>
    </row>
    <row r="28" spans="1:12" x14ac:dyDescent="0.25">
      <c r="A28" t="s">
        <v>16</v>
      </c>
      <c r="B28" t="s">
        <v>8</v>
      </c>
      <c r="C28">
        <v>75.14</v>
      </c>
      <c r="D28">
        <v>3327</v>
      </c>
      <c r="E28">
        <v>557</v>
      </c>
      <c r="F28">
        <v>58</v>
      </c>
      <c r="G28">
        <v>10649</v>
      </c>
      <c r="H28">
        <v>13836</v>
      </c>
      <c r="I28">
        <v>13017903</v>
      </c>
      <c r="J28">
        <v>13021098</v>
      </c>
      <c r="K28">
        <v>0</v>
      </c>
      <c r="L28">
        <v>2253</v>
      </c>
    </row>
    <row r="29" spans="1:12" x14ac:dyDescent="0.25">
      <c r="A29" t="s">
        <v>16</v>
      </c>
      <c r="B29" t="s">
        <v>8</v>
      </c>
      <c r="C29">
        <v>77.86</v>
      </c>
      <c r="D29">
        <v>2692</v>
      </c>
      <c r="E29">
        <v>462</v>
      </c>
      <c r="F29">
        <v>37</v>
      </c>
      <c r="G29">
        <v>5107</v>
      </c>
      <c r="H29">
        <v>7736</v>
      </c>
      <c r="I29">
        <v>13012592</v>
      </c>
      <c r="J29">
        <v>13015211</v>
      </c>
      <c r="K29">
        <v>0</v>
      </c>
      <c r="L29">
        <v>2122</v>
      </c>
    </row>
    <row r="30" spans="1:12" x14ac:dyDescent="0.25">
      <c r="A30" t="s">
        <v>16</v>
      </c>
      <c r="B30" t="s">
        <v>8</v>
      </c>
      <c r="C30">
        <v>74.97</v>
      </c>
      <c r="D30">
        <v>3268</v>
      </c>
      <c r="E30">
        <v>609</v>
      </c>
      <c r="F30">
        <v>66</v>
      </c>
      <c r="G30">
        <v>15797</v>
      </c>
      <c r="H30">
        <v>18955</v>
      </c>
      <c r="I30">
        <v>13023248</v>
      </c>
      <c r="J30">
        <v>13026415</v>
      </c>
      <c r="K30">
        <v>0</v>
      </c>
      <c r="L30">
        <v>2096</v>
      </c>
    </row>
    <row r="31" spans="1:12" x14ac:dyDescent="0.25">
      <c r="A31" t="s">
        <v>16</v>
      </c>
      <c r="B31" t="s">
        <v>8</v>
      </c>
      <c r="C31">
        <v>73.73</v>
      </c>
      <c r="D31">
        <v>3411</v>
      </c>
      <c r="E31">
        <v>589</v>
      </c>
      <c r="F31">
        <v>68</v>
      </c>
      <c r="G31">
        <v>22872</v>
      </c>
      <c r="H31">
        <v>26134</v>
      </c>
      <c r="I31">
        <v>13030112</v>
      </c>
      <c r="J31">
        <v>13033363</v>
      </c>
      <c r="K31">
        <v>0</v>
      </c>
      <c r="L31">
        <v>2082</v>
      </c>
    </row>
    <row r="32" spans="1:12" x14ac:dyDescent="0.25">
      <c r="A32" t="s">
        <v>16</v>
      </c>
      <c r="B32" t="s">
        <v>8</v>
      </c>
      <c r="C32">
        <v>73.17</v>
      </c>
      <c r="D32">
        <v>1964</v>
      </c>
      <c r="E32">
        <v>378</v>
      </c>
      <c r="F32">
        <v>38</v>
      </c>
      <c r="G32">
        <v>8065</v>
      </c>
      <c r="H32">
        <v>9968</v>
      </c>
      <c r="I32">
        <v>13015438</v>
      </c>
      <c r="J32">
        <v>13017312</v>
      </c>
      <c r="K32">
        <v>0</v>
      </c>
      <c r="L32">
        <v>1130</v>
      </c>
    </row>
    <row r="33" spans="1:12" x14ac:dyDescent="0.25">
      <c r="A33" t="s">
        <v>16</v>
      </c>
      <c r="B33" t="s">
        <v>8</v>
      </c>
      <c r="C33">
        <v>80.86</v>
      </c>
      <c r="D33">
        <v>1134</v>
      </c>
      <c r="E33">
        <v>158</v>
      </c>
      <c r="F33">
        <v>14</v>
      </c>
      <c r="G33">
        <v>14574</v>
      </c>
      <c r="H33">
        <v>15664</v>
      </c>
      <c r="I33">
        <v>13022073</v>
      </c>
      <c r="J33">
        <v>13023190</v>
      </c>
      <c r="K33">
        <v>0</v>
      </c>
      <c r="L33">
        <v>1058</v>
      </c>
    </row>
    <row r="34" spans="1:12" x14ac:dyDescent="0.25">
      <c r="A34" t="s">
        <v>16</v>
      </c>
      <c r="B34" t="s">
        <v>8</v>
      </c>
      <c r="C34">
        <v>89.81</v>
      </c>
      <c r="D34">
        <v>589</v>
      </c>
      <c r="E34">
        <v>59</v>
      </c>
      <c r="F34">
        <v>1</v>
      </c>
      <c r="G34">
        <v>13846</v>
      </c>
      <c r="H34">
        <v>14433</v>
      </c>
      <c r="I34">
        <v>13021265</v>
      </c>
      <c r="J34">
        <v>13021853</v>
      </c>
      <c r="K34">
        <v>0</v>
      </c>
      <c r="L34">
        <v>789</v>
      </c>
    </row>
    <row r="35" spans="1:12" x14ac:dyDescent="0.25">
      <c r="A35" t="s">
        <v>16</v>
      </c>
      <c r="B35" t="s">
        <v>8</v>
      </c>
      <c r="C35">
        <v>74.03</v>
      </c>
      <c r="D35">
        <v>932</v>
      </c>
      <c r="E35">
        <v>189</v>
      </c>
      <c r="F35">
        <v>14</v>
      </c>
      <c r="G35">
        <v>45614</v>
      </c>
      <c r="H35">
        <v>46529</v>
      </c>
      <c r="I35">
        <v>13049951</v>
      </c>
      <c r="J35">
        <v>13050845</v>
      </c>
      <c r="K35" s="1">
        <v>4.9999999999999999E-160</v>
      </c>
      <c r="L35">
        <v>574</v>
      </c>
    </row>
    <row r="36" spans="1:12" x14ac:dyDescent="0.25">
      <c r="A36" t="s">
        <v>16</v>
      </c>
      <c r="B36" t="s">
        <v>8</v>
      </c>
      <c r="C36">
        <v>73.86</v>
      </c>
      <c r="D36">
        <v>700</v>
      </c>
      <c r="E36">
        <v>164</v>
      </c>
      <c r="F36">
        <v>8</v>
      </c>
      <c r="G36">
        <v>44488</v>
      </c>
      <c r="H36">
        <v>45170</v>
      </c>
      <c r="I36">
        <v>13049159</v>
      </c>
      <c r="J36">
        <v>13049856</v>
      </c>
      <c r="K36" s="1">
        <v>2E-113</v>
      </c>
      <c r="L36">
        <v>419</v>
      </c>
    </row>
    <row r="37" spans="1:12" x14ac:dyDescent="0.25">
      <c r="A37" t="s">
        <v>16</v>
      </c>
      <c r="B37" t="s">
        <v>8</v>
      </c>
      <c r="C37">
        <v>73.41</v>
      </c>
      <c r="D37">
        <v>504</v>
      </c>
      <c r="E37">
        <v>100</v>
      </c>
      <c r="F37">
        <v>15</v>
      </c>
      <c r="G37">
        <v>4422</v>
      </c>
      <c r="H37">
        <v>4912</v>
      </c>
      <c r="I37">
        <v>13012107</v>
      </c>
      <c r="J37">
        <v>13012589</v>
      </c>
      <c r="K37" s="1">
        <v>9E-68</v>
      </c>
      <c r="L37">
        <v>268</v>
      </c>
    </row>
    <row r="38" spans="1:12" x14ac:dyDescent="0.25">
      <c r="A38" t="s">
        <v>16</v>
      </c>
      <c r="B38" t="s">
        <v>8</v>
      </c>
      <c r="C38">
        <v>69.11</v>
      </c>
      <c r="D38">
        <v>518</v>
      </c>
      <c r="E38">
        <v>110</v>
      </c>
      <c r="F38">
        <v>11</v>
      </c>
      <c r="G38">
        <v>3661</v>
      </c>
      <c r="H38">
        <v>4160</v>
      </c>
      <c r="I38">
        <v>13011344</v>
      </c>
      <c r="J38">
        <v>13011829</v>
      </c>
      <c r="K38" s="1">
        <v>6.9999999999999999E-50</v>
      </c>
      <c r="L38">
        <v>208</v>
      </c>
    </row>
    <row r="39" spans="1:12" x14ac:dyDescent="0.25">
      <c r="A39" t="s">
        <v>16</v>
      </c>
      <c r="B39" t="s">
        <v>8</v>
      </c>
      <c r="C39">
        <v>73.87</v>
      </c>
      <c r="D39">
        <v>199</v>
      </c>
      <c r="E39">
        <v>40</v>
      </c>
      <c r="F39">
        <v>6</v>
      </c>
      <c r="G39">
        <v>9973</v>
      </c>
      <c r="H39">
        <v>10170</v>
      </c>
      <c r="I39">
        <v>13017707</v>
      </c>
      <c r="J39">
        <v>13017894</v>
      </c>
      <c r="K39" s="1">
        <v>4.9999999999999999E-20</v>
      </c>
      <c r="L39">
        <v>109</v>
      </c>
    </row>
    <row r="40" spans="1:12" x14ac:dyDescent="0.25">
      <c r="A40" t="s">
        <v>16</v>
      </c>
      <c r="B40" t="s">
        <v>8</v>
      </c>
      <c r="C40">
        <v>72.33</v>
      </c>
      <c r="D40">
        <v>159</v>
      </c>
      <c r="E40">
        <v>39</v>
      </c>
      <c r="F40">
        <v>3</v>
      </c>
      <c r="G40">
        <v>2985</v>
      </c>
      <c r="H40">
        <v>3139</v>
      </c>
      <c r="I40">
        <v>13011124</v>
      </c>
      <c r="J40">
        <v>13011281</v>
      </c>
      <c r="K40" s="1">
        <v>3E-11</v>
      </c>
      <c r="L40">
        <v>80.599999999999994</v>
      </c>
    </row>
    <row r="41" spans="1:12" x14ac:dyDescent="0.25">
      <c r="A41" t="s">
        <v>16</v>
      </c>
      <c r="B41" t="s">
        <v>8</v>
      </c>
      <c r="C41">
        <v>70.8</v>
      </c>
      <c r="D41">
        <v>113</v>
      </c>
      <c r="E41">
        <v>30</v>
      </c>
      <c r="F41">
        <v>1</v>
      </c>
      <c r="G41">
        <v>14437</v>
      </c>
      <c r="H41">
        <v>14546</v>
      </c>
      <c r="I41">
        <v>13021961</v>
      </c>
      <c r="J41">
        <v>13022073</v>
      </c>
      <c r="K41">
        <v>4.0000000000000001E-3</v>
      </c>
      <c r="L41">
        <v>53.6</v>
      </c>
    </row>
    <row r="42" spans="1:12" x14ac:dyDescent="0.25">
      <c r="A42" t="s">
        <v>16</v>
      </c>
      <c r="B42" t="s">
        <v>8</v>
      </c>
      <c r="C42">
        <v>77.11</v>
      </c>
      <c r="D42">
        <v>83</v>
      </c>
      <c r="E42">
        <v>19</v>
      </c>
      <c r="F42">
        <v>0</v>
      </c>
      <c r="G42" s="9">
        <v>7736</v>
      </c>
      <c r="H42">
        <v>7818</v>
      </c>
      <c r="I42">
        <v>13428017</v>
      </c>
      <c r="J42">
        <v>13427935</v>
      </c>
      <c r="K42" s="1">
        <v>1.9999999999999999E-6</v>
      </c>
      <c r="L42">
        <v>64.400000000000006</v>
      </c>
    </row>
    <row r="43" spans="1:12" s="10" customFormat="1" x14ac:dyDescent="0.25">
      <c r="A43" s="2" t="s">
        <v>16</v>
      </c>
      <c r="B43" s="2" t="s">
        <v>8</v>
      </c>
      <c r="C43" s="2">
        <v>86.54</v>
      </c>
      <c r="D43" s="2">
        <v>52</v>
      </c>
      <c r="E43" s="2">
        <v>7</v>
      </c>
      <c r="F43" s="2">
        <v>0</v>
      </c>
      <c r="G43" s="2">
        <v>46662</v>
      </c>
      <c r="H43" s="2">
        <v>46713</v>
      </c>
      <c r="I43" s="2">
        <v>13050979</v>
      </c>
      <c r="J43" s="2">
        <v>13051030</v>
      </c>
      <c r="K43" s="8">
        <v>6.9999999999999999E-6</v>
      </c>
      <c r="L43" s="2">
        <v>62.6</v>
      </c>
    </row>
    <row r="44" spans="1:12" s="10" customFormat="1" x14ac:dyDescent="0.25">
      <c r="A44" s="6" t="s">
        <v>83</v>
      </c>
      <c r="C44" t="s">
        <v>84</v>
      </c>
      <c r="D44" s="10">
        <f>SUM(D25:D43)-1</f>
        <v>41795</v>
      </c>
      <c r="K44" s="11"/>
    </row>
    <row r="45" spans="1:12" x14ac:dyDescent="0.25">
      <c r="A45">
        <f>(C25/100)*D25</f>
        <v>12022.1211</v>
      </c>
      <c r="C45" s="4" t="s">
        <v>85</v>
      </c>
      <c r="D45" s="12">
        <f>(A65/D44)/D44</f>
        <v>1.8457518590080749E-5</v>
      </c>
      <c r="G45" s="10"/>
      <c r="K45" s="1"/>
    </row>
    <row r="46" spans="1:12" x14ac:dyDescent="0.25">
      <c r="A46">
        <f t="shared" ref="A46:A61" si="1">(C26/100)*D26</f>
        <v>2982.8427999999999</v>
      </c>
      <c r="C46" s="4" t="s">
        <v>86</v>
      </c>
      <c r="D46" s="12">
        <f>(C25/100)/D25</f>
        <v>5.0619687236389593E-5</v>
      </c>
      <c r="G46" s="10"/>
      <c r="K46" s="1"/>
    </row>
    <row r="47" spans="1:12" x14ac:dyDescent="0.25">
      <c r="A47">
        <f t="shared" si="1"/>
        <v>2406.8820000000001</v>
      </c>
      <c r="C47" t="s">
        <v>87</v>
      </c>
      <c r="D47">
        <v>46872</v>
      </c>
    </row>
    <row r="48" spans="1:12" x14ac:dyDescent="0.25">
      <c r="A48">
        <f t="shared" si="1"/>
        <v>2499.9078</v>
      </c>
    </row>
    <row r="49" spans="1:2" x14ac:dyDescent="0.25">
      <c r="A49">
        <f t="shared" si="1"/>
        <v>2095.9911999999999</v>
      </c>
    </row>
    <row r="50" spans="1:2" x14ac:dyDescent="0.25">
      <c r="A50">
        <f t="shared" si="1"/>
        <v>2450.0196000000001</v>
      </c>
    </row>
    <row r="51" spans="1:2" x14ac:dyDescent="0.25">
      <c r="A51">
        <f t="shared" si="1"/>
        <v>2514.9303000000004</v>
      </c>
    </row>
    <row r="52" spans="1:2" x14ac:dyDescent="0.25">
      <c r="A52">
        <f t="shared" si="1"/>
        <v>1437.0588</v>
      </c>
    </row>
    <row r="53" spans="1:2" x14ac:dyDescent="0.25">
      <c r="A53">
        <f t="shared" si="1"/>
        <v>916.95240000000001</v>
      </c>
    </row>
    <row r="54" spans="1:2" x14ac:dyDescent="0.25">
      <c r="A54">
        <f t="shared" si="1"/>
        <v>528.98090000000002</v>
      </c>
    </row>
    <row r="55" spans="1:2" x14ac:dyDescent="0.25">
      <c r="A55">
        <f t="shared" si="1"/>
        <v>689.95959999999991</v>
      </c>
    </row>
    <row r="56" spans="1:2" x14ac:dyDescent="0.25">
      <c r="A56">
        <f t="shared" si="1"/>
        <v>517.02</v>
      </c>
    </row>
    <row r="57" spans="1:2" x14ac:dyDescent="0.25">
      <c r="A57">
        <f t="shared" si="1"/>
        <v>369.9864</v>
      </c>
    </row>
    <row r="58" spans="1:2" x14ac:dyDescent="0.25">
      <c r="A58">
        <f t="shared" si="1"/>
        <v>357.9898</v>
      </c>
    </row>
    <row r="59" spans="1:2" x14ac:dyDescent="0.25">
      <c r="A59">
        <f t="shared" si="1"/>
        <v>147.00130000000001</v>
      </c>
    </row>
    <row r="60" spans="1:2" x14ac:dyDescent="0.25">
      <c r="A60">
        <f t="shared" si="1"/>
        <v>115.00469999999999</v>
      </c>
    </row>
    <row r="61" spans="1:2" x14ac:dyDescent="0.25">
      <c r="A61">
        <f t="shared" si="1"/>
        <v>80.003999999999991</v>
      </c>
    </row>
    <row r="62" spans="1:2" x14ac:dyDescent="0.25">
      <c r="A62">
        <f>(C42/100)*D42-1</f>
        <v>63.001300000000001</v>
      </c>
      <c r="B62" t="s">
        <v>98</v>
      </c>
    </row>
    <row r="63" spans="1:2" x14ac:dyDescent="0.25">
      <c r="A63" s="2">
        <f>(C43/100)*D43</f>
        <v>45.000800000000005</v>
      </c>
    </row>
    <row r="64" spans="1:2" x14ac:dyDescent="0.25">
      <c r="A64" s="6">
        <f>SUM(A45:A63)</f>
        <v>32240.6548</v>
      </c>
    </row>
    <row r="65" spans="1:12" x14ac:dyDescent="0.25">
      <c r="A65">
        <v>32242</v>
      </c>
      <c r="B65" t="s">
        <v>88</v>
      </c>
    </row>
    <row r="68" spans="1:12" x14ac:dyDescent="0.25">
      <c r="A68" t="s">
        <v>95</v>
      </c>
      <c r="B68" t="s">
        <v>71</v>
      </c>
      <c r="C68" t="s">
        <v>72</v>
      </c>
      <c r="D68" t="s">
        <v>73</v>
      </c>
      <c r="E68" t="s">
        <v>74</v>
      </c>
      <c r="F68" t="s">
        <v>75</v>
      </c>
      <c r="G68" t="s">
        <v>76</v>
      </c>
      <c r="H68" t="s">
        <v>77</v>
      </c>
      <c r="I68" t="s">
        <v>78</v>
      </c>
      <c r="J68" t="s">
        <v>79</v>
      </c>
      <c r="K68" t="s">
        <v>80</v>
      </c>
      <c r="L68" t="s">
        <v>81</v>
      </c>
    </row>
    <row r="69" spans="1:12" x14ac:dyDescent="0.25">
      <c r="A69" t="s">
        <v>18</v>
      </c>
      <c r="B69" t="s">
        <v>14</v>
      </c>
      <c r="C69">
        <v>76.12</v>
      </c>
      <c r="D69">
        <v>14384</v>
      </c>
      <c r="E69">
        <v>2488</v>
      </c>
      <c r="F69">
        <v>265</v>
      </c>
      <c r="G69">
        <v>2682</v>
      </c>
      <c r="H69">
        <v>16629</v>
      </c>
      <c r="I69">
        <v>13381258</v>
      </c>
      <c r="J69">
        <v>13367386</v>
      </c>
      <c r="K69">
        <v>0</v>
      </c>
      <c r="L69" s="1">
        <v>10110</v>
      </c>
    </row>
    <row r="70" spans="1:12" x14ac:dyDescent="0.25">
      <c r="A70" s="2" t="s">
        <v>18</v>
      </c>
      <c r="B70" s="2" t="s">
        <v>14</v>
      </c>
      <c r="C70" s="2">
        <v>81</v>
      </c>
      <c r="D70" s="2">
        <v>2426</v>
      </c>
      <c r="E70" s="2">
        <v>347</v>
      </c>
      <c r="F70" s="2">
        <v>41</v>
      </c>
      <c r="G70" s="2">
        <v>83</v>
      </c>
      <c r="H70" s="2">
        <v>2463</v>
      </c>
      <c r="I70" s="2">
        <v>13383847</v>
      </c>
      <c r="J70" s="2">
        <v>13381491</v>
      </c>
      <c r="K70" s="2">
        <v>0</v>
      </c>
      <c r="L70" s="2">
        <v>2215</v>
      </c>
    </row>
    <row r="71" spans="1:12" x14ac:dyDescent="0.25">
      <c r="A71" s="6" t="s">
        <v>83</v>
      </c>
      <c r="C71" t="s">
        <v>84</v>
      </c>
      <c r="D71">
        <f>SUM(D69:D70)</f>
        <v>16810</v>
      </c>
    </row>
    <row r="72" spans="1:12" x14ac:dyDescent="0.25">
      <c r="A72">
        <f>(C69/100)*D69</f>
        <v>10949.100800000002</v>
      </c>
      <c r="C72" s="4" t="s">
        <v>85</v>
      </c>
      <c r="D72" s="12">
        <f>(A75/D71)/D71</f>
        <v>4.5700963386500131E-5</v>
      </c>
    </row>
    <row r="73" spans="1:12" x14ac:dyDescent="0.25">
      <c r="A73" s="2">
        <f>(C70/100)*D70</f>
        <v>1965.0600000000002</v>
      </c>
      <c r="C73" s="4" t="s">
        <v>86</v>
      </c>
      <c r="D73" s="12">
        <f>(C69/100)/D69</f>
        <v>5.2919911012235823E-5</v>
      </c>
    </row>
    <row r="74" spans="1:12" x14ac:dyDescent="0.25">
      <c r="A74">
        <f>SUM(A72:A73)</f>
        <v>12914.160800000001</v>
      </c>
      <c r="C74" t="s">
        <v>87</v>
      </c>
      <c r="D74">
        <v>16629</v>
      </c>
    </row>
    <row r="75" spans="1:12" x14ac:dyDescent="0.25">
      <c r="A75">
        <v>12914</v>
      </c>
      <c r="B75" t="s">
        <v>88</v>
      </c>
    </row>
    <row r="78" spans="1:12" x14ac:dyDescent="0.25">
      <c r="A78" t="s">
        <v>96</v>
      </c>
      <c r="B78" t="s">
        <v>71</v>
      </c>
      <c r="C78" t="s">
        <v>72</v>
      </c>
      <c r="D78" t="s">
        <v>73</v>
      </c>
      <c r="E78" t="s">
        <v>74</v>
      </c>
      <c r="F78" t="s">
        <v>75</v>
      </c>
      <c r="G78" t="s">
        <v>76</v>
      </c>
      <c r="H78" t="s">
        <v>77</v>
      </c>
      <c r="I78" t="s">
        <v>78</v>
      </c>
      <c r="J78" t="s">
        <v>79</v>
      </c>
      <c r="K78" t="s">
        <v>80</v>
      </c>
      <c r="L78" t="s">
        <v>81</v>
      </c>
    </row>
    <row r="79" spans="1:12" x14ac:dyDescent="0.25">
      <c r="A79" t="s">
        <v>19</v>
      </c>
      <c r="B79" t="s">
        <v>7</v>
      </c>
      <c r="C79">
        <v>72.84</v>
      </c>
      <c r="D79">
        <v>13521</v>
      </c>
      <c r="E79">
        <v>2555</v>
      </c>
      <c r="F79">
        <v>307</v>
      </c>
      <c r="G79">
        <v>552</v>
      </c>
      <c r="H79">
        <v>13477</v>
      </c>
      <c r="I79">
        <v>8469518</v>
      </c>
      <c r="J79">
        <v>8456520</v>
      </c>
      <c r="K79">
        <v>0</v>
      </c>
      <c r="L79">
        <v>7452</v>
      </c>
    </row>
    <row r="80" spans="1:12" x14ac:dyDescent="0.25">
      <c r="A80" s="2" t="s">
        <v>19</v>
      </c>
      <c r="B80" s="2" t="s">
        <v>7</v>
      </c>
      <c r="C80" s="2">
        <v>87.8</v>
      </c>
      <c r="D80" s="2">
        <v>41</v>
      </c>
      <c r="E80" s="2">
        <v>5</v>
      </c>
      <c r="F80" s="2">
        <v>0</v>
      </c>
      <c r="G80" s="2">
        <v>13558</v>
      </c>
      <c r="H80" s="2">
        <v>13598</v>
      </c>
      <c r="I80" s="2">
        <v>3640210</v>
      </c>
      <c r="J80" s="2">
        <v>3640170</v>
      </c>
      <c r="K80" s="2">
        <v>4.0000000000000001E-3</v>
      </c>
      <c r="L80" s="2">
        <v>51.8</v>
      </c>
    </row>
    <row r="81" spans="1:12" x14ac:dyDescent="0.25">
      <c r="A81" t="s">
        <v>83</v>
      </c>
      <c r="C81" t="s">
        <v>84</v>
      </c>
      <c r="D81">
        <f>SUM(D79:D80)</f>
        <v>13562</v>
      </c>
    </row>
    <row r="82" spans="1:12" x14ac:dyDescent="0.25">
      <c r="A82">
        <f>(C79/100)*D79</f>
        <v>9848.6964000000007</v>
      </c>
      <c r="C82" s="4" t="s">
        <v>85</v>
      </c>
      <c r="D82" s="12">
        <f>(A85/D81)/D81</f>
        <v>5.3743901874911338E-5</v>
      </c>
    </row>
    <row r="83" spans="1:12" x14ac:dyDescent="0.25">
      <c r="A83" s="2">
        <f>(C80/100)*D80</f>
        <v>35.997999999999998</v>
      </c>
      <c r="C83" s="4" t="s">
        <v>86</v>
      </c>
      <c r="D83" s="12">
        <f>(C79/100)/D79</f>
        <v>5.3871755047703573E-5</v>
      </c>
    </row>
    <row r="84" spans="1:12" x14ac:dyDescent="0.25">
      <c r="A84">
        <f>SUM(A82:A83)</f>
        <v>9884.6944000000003</v>
      </c>
      <c r="C84" t="s">
        <v>87</v>
      </c>
      <c r="D84">
        <v>13598</v>
      </c>
    </row>
    <row r="85" spans="1:12" x14ac:dyDescent="0.25">
      <c r="A85">
        <v>9885</v>
      </c>
      <c r="B85" t="s">
        <v>88</v>
      </c>
    </row>
    <row r="88" spans="1:12" x14ac:dyDescent="0.25">
      <c r="A88" t="s">
        <v>97</v>
      </c>
      <c r="B88" t="s">
        <v>71</v>
      </c>
      <c r="C88" t="s">
        <v>72</v>
      </c>
      <c r="D88" t="s">
        <v>73</v>
      </c>
      <c r="E88" t="s">
        <v>74</v>
      </c>
      <c r="F88" t="s">
        <v>75</v>
      </c>
      <c r="G88" t="s">
        <v>76</v>
      </c>
      <c r="H88" t="s">
        <v>77</v>
      </c>
      <c r="I88" t="s">
        <v>78</v>
      </c>
      <c r="J88" t="s">
        <v>79</v>
      </c>
      <c r="K88" t="s">
        <v>80</v>
      </c>
      <c r="L88" t="s">
        <v>81</v>
      </c>
    </row>
    <row r="89" spans="1:12" x14ac:dyDescent="0.25">
      <c r="A89" t="s">
        <v>20</v>
      </c>
      <c r="B89" t="s">
        <v>3</v>
      </c>
      <c r="C89">
        <v>74.72</v>
      </c>
      <c r="D89">
        <v>13609</v>
      </c>
      <c r="E89">
        <v>2513</v>
      </c>
      <c r="F89">
        <v>245</v>
      </c>
      <c r="G89">
        <v>1327</v>
      </c>
      <c r="H89">
        <v>14485</v>
      </c>
      <c r="I89">
        <v>135103391</v>
      </c>
      <c r="J89">
        <v>135090261</v>
      </c>
      <c r="K89">
        <v>0</v>
      </c>
      <c r="L89">
        <v>8762</v>
      </c>
    </row>
    <row r="90" spans="1:12" x14ac:dyDescent="0.25">
      <c r="A90" t="s">
        <v>20</v>
      </c>
      <c r="B90" t="s">
        <v>3</v>
      </c>
      <c r="C90">
        <v>88.23</v>
      </c>
      <c r="D90">
        <v>1079</v>
      </c>
      <c r="E90">
        <v>96</v>
      </c>
      <c r="F90">
        <v>7</v>
      </c>
      <c r="G90">
        <v>16332</v>
      </c>
      <c r="H90">
        <v>17402</v>
      </c>
      <c r="I90">
        <v>135087008</v>
      </c>
      <c r="J90">
        <v>135085953</v>
      </c>
      <c r="K90">
        <v>0</v>
      </c>
      <c r="L90">
        <v>1370</v>
      </c>
    </row>
    <row r="91" spans="1:12" x14ac:dyDescent="0.25">
      <c r="A91" t="s">
        <v>20</v>
      </c>
      <c r="B91" t="s">
        <v>3</v>
      </c>
      <c r="C91">
        <v>73.53</v>
      </c>
      <c r="D91">
        <v>1806</v>
      </c>
      <c r="E91">
        <v>365</v>
      </c>
      <c r="F91">
        <v>32</v>
      </c>
      <c r="G91">
        <v>14567</v>
      </c>
      <c r="H91" s="9">
        <v>16335</v>
      </c>
      <c r="I91">
        <v>135090267</v>
      </c>
      <c r="J91">
        <v>135088538</v>
      </c>
      <c r="K91">
        <v>0</v>
      </c>
      <c r="L91">
        <v>1059</v>
      </c>
    </row>
    <row r="92" spans="1:12" x14ac:dyDescent="0.25">
      <c r="A92" t="s">
        <v>20</v>
      </c>
      <c r="B92" t="s">
        <v>3</v>
      </c>
      <c r="C92">
        <v>78.89</v>
      </c>
      <c r="D92">
        <v>957</v>
      </c>
      <c r="E92">
        <v>148</v>
      </c>
      <c r="F92">
        <v>15</v>
      </c>
      <c r="G92">
        <v>1</v>
      </c>
      <c r="H92">
        <v>931</v>
      </c>
      <c r="I92">
        <v>135104770</v>
      </c>
      <c r="J92">
        <v>135103842</v>
      </c>
      <c r="K92">
        <v>0</v>
      </c>
      <c r="L92">
        <v>796</v>
      </c>
    </row>
    <row r="93" spans="1:12" x14ac:dyDescent="0.25">
      <c r="A93" t="s">
        <v>20</v>
      </c>
      <c r="B93" t="s">
        <v>3</v>
      </c>
      <c r="C93">
        <v>80.819999999999993</v>
      </c>
      <c r="D93">
        <v>803</v>
      </c>
      <c r="E93">
        <v>93</v>
      </c>
      <c r="F93">
        <v>13</v>
      </c>
      <c r="G93">
        <v>21295</v>
      </c>
      <c r="H93">
        <v>22085</v>
      </c>
      <c r="I93">
        <v>135083202</v>
      </c>
      <c r="J93">
        <v>135082449</v>
      </c>
      <c r="K93">
        <v>0</v>
      </c>
      <c r="L93">
        <v>751</v>
      </c>
    </row>
    <row r="94" spans="1:12" x14ac:dyDescent="0.25">
      <c r="A94" t="s">
        <v>20</v>
      </c>
      <c r="B94" t="s">
        <v>3</v>
      </c>
      <c r="C94">
        <v>79.400000000000006</v>
      </c>
      <c r="D94">
        <v>864</v>
      </c>
      <c r="E94">
        <v>137</v>
      </c>
      <c r="F94">
        <v>12</v>
      </c>
      <c r="G94">
        <v>19199</v>
      </c>
      <c r="H94">
        <v>20048</v>
      </c>
      <c r="I94">
        <v>135084567</v>
      </c>
      <c r="J94">
        <v>135083731</v>
      </c>
      <c r="K94">
        <v>0</v>
      </c>
      <c r="L94">
        <v>738</v>
      </c>
    </row>
    <row r="95" spans="1:12" x14ac:dyDescent="0.25">
      <c r="A95" t="s">
        <v>20</v>
      </c>
      <c r="B95" t="s">
        <v>3</v>
      </c>
      <c r="C95">
        <v>70.459999999999994</v>
      </c>
      <c r="D95">
        <v>1520</v>
      </c>
      <c r="E95">
        <v>290</v>
      </c>
      <c r="F95">
        <v>30</v>
      </c>
      <c r="G95">
        <v>17578</v>
      </c>
      <c r="H95">
        <v>19074</v>
      </c>
      <c r="I95">
        <v>135085948</v>
      </c>
      <c r="J95">
        <v>135084565</v>
      </c>
      <c r="K95">
        <v>0</v>
      </c>
      <c r="L95">
        <v>726</v>
      </c>
    </row>
    <row r="96" spans="1:12" x14ac:dyDescent="0.25">
      <c r="A96" s="3" t="s">
        <v>20</v>
      </c>
      <c r="B96" s="3" t="s">
        <v>3</v>
      </c>
      <c r="C96" s="3">
        <v>81.69</v>
      </c>
      <c r="D96" s="3">
        <v>284</v>
      </c>
      <c r="E96" s="3">
        <v>39</v>
      </c>
      <c r="F96" s="3">
        <v>2</v>
      </c>
      <c r="G96" s="3">
        <v>23407</v>
      </c>
      <c r="H96" s="3">
        <v>23677</v>
      </c>
      <c r="I96" s="3">
        <v>89926605</v>
      </c>
      <c r="J96" s="3">
        <v>89926322</v>
      </c>
      <c r="K96" s="7">
        <v>7.9999999999999997E-72</v>
      </c>
      <c r="L96" s="3">
        <v>280</v>
      </c>
    </row>
    <row r="97" spans="1:12" x14ac:dyDescent="0.25">
      <c r="A97" t="s">
        <v>20</v>
      </c>
      <c r="B97" t="s">
        <v>3</v>
      </c>
      <c r="C97">
        <v>71.38</v>
      </c>
      <c r="D97">
        <v>552</v>
      </c>
      <c r="E97">
        <v>112</v>
      </c>
      <c r="F97">
        <v>12</v>
      </c>
      <c r="G97">
        <v>22379</v>
      </c>
      <c r="H97">
        <v>22901</v>
      </c>
      <c r="I97">
        <v>135082224</v>
      </c>
      <c r="J97">
        <v>135081690</v>
      </c>
      <c r="K97" s="1">
        <v>3.9999999999999999E-69</v>
      </c>
      <c r="L97">
        <v>271</v>
      </c>
    </row>
    <row r="98" spans="1:12" x14ac:dyDescent="0.25">
      <c r="A98" s="2" t="s">
        <v>20</v>
      </c>
      <c r="B98" s="2" t="s">
        <v>3</v>
      </c>
      <c r="C98" s="2">
        <v>71.33</v>
      </c>
      <c r="D98" s="2">
        <v>558</v>
      </c>
      <c r="E98" s="2">
        <v>127</v>
      </c>
      <c r="F98" s="2">
        <v>13</v>
      </c>
      <c r="G98" s="2">
        <v>20615</v>
      </c>
      <c r="H98" s="2">
        <v>21159</v>
      </c>
      <c r="I98" s="2">
        <v>68970730</v>
      </c>
      <c r="J98" s="2">
        <v>68970193</v>
      </c>
      <c r="K98" s="8">
        <v>8.9999999999999995E-65</v>
      </c>
      <c r="L98" s="2">
        <v>257</v>
      </c>
    </row>
    <row r="99" spans="1:12" x14ac:dyDescent="0.25">
      <c r="A99" s="6" t="s">
        <v>83</v>
      </c>
      <c r="C99" t="s">
        <v>84</v>
      </c>
      <c r="D99">
        <f>SUM(D89:D98)-4</f>
        <v>22028</v>
      </c>
    </row>
    <row r="100" spans="1:12" x14ac:dyDescent="0.25">
      <c r="A100">
        <f>(C89/100)*D89</f>
        <v>10168.6448</v>
      </c>
      <c r="C100" s="4" t="s">
        <v>85</v>
      </c>
      <c r="D100" s="12">
        <f>(A111/D99)/D99</f>
        <v>3.4272210263517562E-5</v>
      </c>
    </row>
    <row r="101" spans="1:12" x14ac:dyDescent="0.25">
      <c r="A101">
        <f t="shared" ref="A101:A109" si="2">(C90/100)*D90</f>
        <v>952.00170000000014</v>
      </c>
      <c r="C101" s="4" t="s">
        <v>86</v>
      </c>
      <c r="D101" s="12">
        <f>(C89/100)/D89</f>
        <v>5.4904842383716657E-5</v>
      </c>
    </row>
    <row r="102" spans="1:12" x14ac:dyDescent="0.25">
      <c r="A102">
        <f>(C91/100)*D91-4</f>
        <v>1323.9518</v>
      </c>
      <c r="B102" t="s">
        <v>98</v>
      </c>
      <c r="C102" t="s">
        <v>87</v>
      </c>
      <c r="D102">
        <v>24908</v>
      </c>
    </row>
    <row r="103" spans="1:12" x14ac:dyDescent="0.25">
      <c r="A103">
        <f t="shared" si="2"/>
        <v>754.97730000000001</v>
      </c>
    </row>
    <row r="104" spans="1:12" x14ac:dyDescent="0.25">
      <c r="A104">
        <f t="shared" si="2"/>
        <v>648.98459999999989</v>
      </c>
    </row>
    <row r="105" spans="1:12" x14ac:dyDescent="0.25">
      <c r="A105">
        <f t="shared" si="2"/>
        <v>686.01600000000008</v>
      </c>
    </row>
    <row r="106" spans="1:12" x14ac:dyDescent="0.25">
      <c r="A106">
        <f t="shared" si="2"/>
        <v>1070.9919999999997</v>
      </c>
    </row>
    <row r="107" spans="1:12" x14ac:dyDescent="0.25">
      <c r="A107">
        <f t="shared" si="2"/>
        <v>231.99959999999999</v>
      </c>
    </row>
    <row r="108" spans="1:12" x14ac:dyDescent="0.25">
      <c r="A108">
        <f t="shared" si="2"/>
        <v>394.01760000000002</v>
      </c>
    </row>
    <row r="109" spans="1:12" x14ac:dyDescent="0.25">
      <c r="A109" s="2">
        <f t="shared" si="2"/>
        <v>398.02139999999997</v>
      </c>
    </row>
    <row r="110" spans="1:12" x14ac:dyDescent="0.25">
      <c r="A110" s="6">
        <f>SUM(A100:A109)</f>
        <v>16629.606800000001</v>
      </c>
    </row>
    <row r="111" spans="1:12" x14ac:dyDescent="0.25">
      <c r="A111">
        <v>16630</v>
      </c>
      <c r="B111" t="s">
        <v>88</v>
      </c>
    </row>
    <row r="114" spans="1:12" x14ac:dyDescent="0.25">
      <c r="A114" t="s">
        <v>99</v>
      </c>
      <c r="B114" t="s">
        <v>71</v>
      </c>
      <c r="C114" t="s">
        <v>72</v>
      </c>
      <c r="D114" t="s">
        <v>73</v>
      </c>
      <c r="E114" t="s">
        <v>74</v>
      </c>
      <c r="F114" t="s">
        <v>75</v>
      </c>
      <c r="G114" t="s">
        <v>76</v>
      </c>
      <c r="H114" t="s">
        <v>77</v>
      </c>
      <c r="I114" t="s">
        <v>78</v>
      </c>
      <c r="J114" t="s">
        <v>79</v>
      </c>
      <c r="K114" t="s">
        <v>80</v>
      </c>
      <c r="L114" t="s">
        <v>81</v>
      </c>
    </row>
    <row r="115" spans="1:12" x14ac:dyDescent="0.25">
      <c r="A115" t="s">
        <v>21</v>
      </c>
      <c r="B115" t="s">
        <v>3</v>
      </c>
      <c r="C115">
        <v>73.62</v>
      </c>
      <c r="D115">
        <v>13155</v>
      </c>
      <c r="E115">
        <v>2371</v>
      </c>
      <c r="F115">
        <v>278</v>
      </c>
      <c r="G115">
        <v>55</v>
      </c>
      <c r="H115">
        <v>12714</v>
      </c>
      <c r="I115">
        <v>38162048</v>
      </c>
      <c r="J115">
        <v>38149498</v>
      </c>
      <c r="K115">
        <v>0</v>
      </c>
      <c r="L115">
        <v>7817</v>
      </c>
    </row>
    <row r="116" spans="1:12" x14ac:dyDescent="0.25">
      <c r="A116" t="s">
        <v>21</v>
      </c>
      <c r="B116" t="s">
        <v>3</v>
      </c>
      <c r="C116">
        <v>73.23</v>
      </c>
      <c r="D116">
        <v>1076</v>
      </c>
      <c r="E116">
        <v>236</v>
      </c>
      <c r="F116">
        <v>11</v>
      </c>
      <c r="G116">
        <v>15090</v>
      </c>
      <c r="H116">
        <v>16139</v>
      </c>
      <c r="I116">
        <v>38148143</v>
      </c>
      <c r="J116">
        <v>38147094</v>
      </c>
      <c r="K116" s="1">
        <v>5.0000000000000001E-180</v>
      </c>
      <c r="L116">
        <v>639</v>
      </c>
    </row>
    <row r="117" spans="1:12" x14ac:dyDescent="0.25">
      <c r="A117" t="s">
        <v>21</v>
      </c>
      <c r="B117" t="s">
        <v>3</v>
      </c>
      <c r="C117">
        <v>78.64</v>
      </c>
      <c r="D117">
        <v>543</v>
      </c>
      <c r="E117">
        <v>81</v>
      </c>
      <c r="F117">
        <v>6</v>
      </c>
      <c r="G117">
        <v>12743</v>
      </c>
      <c r="H117">
        <v>13251</v>
      </c>
      <c r="I117">
        <v>38149243</v>
      </c>
      <c r="J117">
        <v>38148702</v>
      </c>
      <c r="K117" s="1">
        <v>3.0000000000000002E-126</v>
      </c>
      <c r="L117">
        <v>461</v>
      </c>
    </row>
    <row r="118" spans="1:12" x14ac:dyDescent="0.25">
      <c r="A118" s="2" t="s">
        <v>21</v>
      </c>
      <c r="B118" s="2" t="s">
        <v>3</v>
      </c>
      <c r="C118" s="2">
        <v>69.36</v>
      </c>
      <c r="D118" s="2">
        <v>346</v>
      </c>
      <c r="E118" s="2">
        <v>76</v>
      </c>
      <c r="F118" s="2">
        <v>5</v>
      </c>
      <c r="G118" s="2">
        <v>13759</v>
      </c>
      <c r="H118" s="2">
        <v>14103</v>
      </c>
      <c r="I118" s="2">
        <v>38148459</v>
      </c>
      <c r="J118" s="2">
        <v>38148143</v>
      </c>
      <c r="K118" s="8">
        <v>6.0000000000000003E-33</v>
      </c>
      <c r="L118" s="2">
        <v>150</v>
      </c>
    </row>
    <row r="119" spans="1:12" x14ac:dyDescent="0.25">
      <c r="A119" s="6" t="s">
        <v>83</v>
      </c>
      <c r="C119" t="s">
        <v>84</v>
      </c>
      <c r="D119">
        <f>SUM(D115:D118)</f>
        <v>15120</v>
      </c>
    </row>
    <row r="120" spans="1:12" x14ac:dyDescent="0.25">
      <c r="A120">
        <f>(C115/100)*D115</f>
        <v>9684.7110000000011</v>
      </c>
      <c r="C120" s="4" t="s">
        <v>85</v>
      </c>
      <c r="D120" s="12">
        <f>(A125/D119)/D119</f>
        <v>4.8728339072254417E-5</v>
      </c>
    </row>
    <row r="121" spans="1:12" x14ac:dyDescent="0.25">
      <c r="A121">
        <f t="shared" ref="A121:A122" si="3">(C116/100)*D116</f>
        <v>787.95480000000009</v>
      </c>
      <c r="C121" s="4" t="s">
        <v>86</v>
      </c>
      <c r="D121" s="12">
        <f>(C115/100)/D115</f>
        <v>5.5963511972633985E-5</v>
      </c>
    </row>
    <row r="122" spans="1:12" x14ac:dyDescent="0.25">
      <c r="A122">
        <f t="shared" si="3"/>
        <v>427.01519999999999</v>
      </c>
      <c r="C122" t="s">
        <v>87</v>
      </c>
      <c r="D122">
        <v>16166</v>
      </c>
    </row>
    <row r="123" spans="1:12" x14ac:dyDescent="0.25">
      <c r="A123" s="2">
        <f>(C118/100)*D118</f>
        <v>239.98560000000001</v>
      </c>
    </row>
    <row r="124" spans="1:12" x14ac:dyDescent="0.25">
      <c r="A124" s="6">
        <f>SUM(A120:A123)</f>
        <v>11139.6666</v>
      </c>
    </row>
    <row r="125" spans="1:12" x14ac:dyDescent="0.25">
      <c r="A125">
        <v>11140</v>
      </c>
      <c r="B125" t="s">
        <v>88</v>
      </c>
    </row>
    <row r="128" spans="1:12" x14ac:dyDescent="0.25">
      <c r="A128" t="s">
        <v>100</v>
      </c>
      <c r="B128" t="s">
        <v>71</v>
      </c>
      <c r="C128" t="s">
        <v>72</v>
      </c>
      <c r="D128" t="s">
        <v>73</v>
      </c>
      <c r="E128" t="s">
        <v>74</v>
      </c>
      <c r="F128" t="s">
        <v>75</v>
      </c>
      <c r="G128" t="s">
        <v>76</v>
      </c>
      <c r="H128" t="s">
        <v>77</v>
      </c>
      <c r="I128" t="s">
        <v>78</v>
      </c>
      <c r="J128" t="s">
        <v>79</v>
      </c>
      <c r="K128" t="s">
        <v>80</v>
      </c>
      <c r="L128" t="s">
        <v>81</v>
      </c>
    </row>
    <row r="129" spans="1:12" x14ac:dyDescent="0.25">
      <c r="A129" t="s">
        <v>22</v>
      </c>
      <c r="B129" t="s">
        <v>6</v>
      </c>
      <c r="C129">
        <v>76.650000000000006</v>
      </c>
      <c r="D129">
        <v>13673</v>
      </c>
      <c r="E129">
        <v>2211</v>
      </c>
      <c r="F129">
        <v>255</v>
      </c>
      <c r="G129">
        <v>7922</v>
      </c>
      <c r="H129">
        <v>21139</v>
      </c>
      <c r="I129">
        <v>8485042</v>
      </c>
      <c r="J129">
        <v>8471896</v>
      </c>
      <c r="K129">
        <v>0</v>
      </c>
      <c r="L129" s="1">
        <v>10000</v>
      </c>
    </row>
    <row r="130" spans="1:12" x14ac:dyDescent="0.25">
      <c r="A130" t="s">
        <v>22</v>
      </c>
      <c r="B130" t="s">
        <v>6</v>
      </c>
      <c r="C130">
        <v>76.430000000000007</v>
      </c>
      <c r="D130">
        <v>3118</v>
      </c>
      <c r="E130">
        <v>522</v>
      </c>
      <c r="F130">
        <v>75</v>
      </c>
      <c r="G130">
        <v>1</v>
      </c>
      <c r="H130">
        <v>3013</v>
      </c>
      <c r="I130">
        <v>8493757</v>
      </c>
      <c r="J130">
        <v>8490748</v>
      </c>
      <c r="K130">
        <v>0</v>
      </c>
      <c r="L130">
        <v>2163</v>
      </c>
    </row>
    <row r="131" spans="1:12" x14ac:dyDescent="0.25">
      <c r="A131" t="s">
        <v>22</v>
      </c>
      <c r="B131" t="s">
        <v>6</v>
      </c>
      <c r="C131">
        <v>73.36</v>
      </c>
      <c r="D131">
        <v>3138</v>
      </c>
      <c r="E131">
        <v>630</v>
      </c>
      <c r="F131">
        <v>63</v>
      </c>
      <c r="G131">
        <v>24350</v>
      </c>
      <c r="H131">
        <v>27396</v>
      </c>
      <c r="I131">
        <v>8467955</v>
      </c>
      <c r="J131">
        <v>8464933</v>
      </c>
      <c r="K131">
        <v>0</v>
      </c>
      <c r="L131">
        <v>1792</v>
      </c>
    </row>
    <row r="132" spans="1:12" x14ac:dyDescent="0.25">
      <c r="A132" t="s">
        <v>22</v>
      </c>
      <c r="B132" t="s">
        <v>6</v>
      </c>
      <c r="C132">
        <v>78.63</v>
      </c>
      <c r="D132">
        <v>1886</v>
      </c>
      <c r="E132">
        <v>256</v>
      </c>
      <c r="F132">
        <v>34</v>
      </c>
      <c r="G132">
        <v>31380</v>
      </c>
      <c r="H132">
        <v>33215</v>
      </c>
      <c r="I132">
        <v>8460994</v>
      </c>
      <c r="J132">
        <v>8459206</v>
      </c>
      <c r="K132">
        <v>0</v>
      </c>
      <c r="L132">
        <v>1564</v>
      </c>
    </row>
    <row r="133" spans="1:12" x14ac:dyDescent="0.25">
      <c r="A133" t="s">
        <v>22</v>
      </c>
      <c r="B133" t="s">
        <v>6</v>
      </c>
      <c r="C133">
        <v>78.349999999999994</v>
      </c>
      <c r="D133">
        <v>1612</v>
      </c>
      <c r="E133">
        <v>269</v>
      </c>
      <c r="F133">
        <v>24</v>
      </c>
      <c r="G133">
        <v>29569</v>
      </c>
      <c r="H133">
        <v>31148</v>
      </c>
      <c r="I133">
        <v>8462878</v>
      </c>
      <c r="J133">
        <v>8461315</v>
      </c>
      <c r="K133">
        <v>0</v>
      </c>
      <c r="L133">
        <v>1297</v>
      </c>
    </row>
    <row r="134" spans="1:12" x14ac:dyDescent="0.25">
      <c r="A134" t="s">
        <v>22</v>
      </c>
      <c r="B134" t="s">
        <v>6</v>
      </c>
      <c r="C134">
        <v>70.72</v>
      </c>
      <c r="D134">
        <v>2534</v>
      </c>
      <c r="E134">
        <v>517</v>
      </c>
      <c r="F134">
        <v>61</v>
      </c>
      <c r="G134">
        <v>3311</v>
      </c>
      <c r="H134">
        <v>5721</v>
      </c>
      <c r="I134">
        <v>8489208</v>
      </c>
      <c r="J134">
        <v>8486777</v>
      </c>
      <c r="K134">
        <v>0</v>
      </c>
      <c r="L134">
        <v>1153</v>
      </c>
    </row>
    <row r="135" spans="1:12" x14ac:dyDescent="0.25">
      <c r="A135" t="s">
        <v>22</v>
      </c>
      <c r="B135" t="s">
        <v>6</v>
      </c>
      <c r="C135">
        <v>75.31</v>
      </c>
      <c r="D135">
        <v>1596</v>
      </c>
      <c r="E135">
        <v>284</v>
      </c>
      <c r="F135">
        <v>25</v>
      </c>
      <c r="G135">
        <v>27428</v>
      </c>
      <c r="H135">
        <v>28938</v>
      </c>
      <c r="I135">
        <v>8464785</v>
      </c>
      <c r="J135">
        <v>8463215</v>
      </c>
      <c r="K135">
        <v>0</v>
      </c>
      <c r="L135">
        <v>1088</v>
      </c>
    </row>
    <row r="136" spans="1:12" x14ac:dyDescent="0.25">
      <c r="A136" t="s">
        <v>22</v>
      </c>
      <c r="B136" t="s">
        <v>6</v>
      </c>
      <c r="C136">
        <v>71.67</v>
      </c>
      <c r="D136">
        <v>1659</v>
      </c>
      <c r="E136">
        <v>351</v>
      </c>
      <c r="F136">
        <v>40</v>
      </c>
      <c r="G136">
        <v>6097</v>
      </c>
      <c r="H136">
        <v>7708</v>
      </c>
      <c r="I136">
        <v>8486670</v>
      </c>
      <c r="J136">
        <v>8485084</v>
      </c>
      <c r="K136">
        <v>0</v>
      </c>
      <c r="L136">
        <v>800</v>
      </c>
    </row>
    <row r="137" spans="1:12" x14ac:dyDescent="0.25">
      <c r="A137" t="s">
        <v>22</v>
      </c>
      <c r="B137" t="s">
        <v>6</v>
      </c>
      <c r="C137">
        <v>71.959999999999994</v>
      </c>
      <c r="D137">
        <v>1423</v>
      </c>
      <c r="E137">
        <v>272</v>
      </c>
      <c r="F137">
        <v>25</v>
      </c>
      <c r="G137">
        <v>22905</v>
      </c>
      <c r="H137">
        <v>24251</v>
      </c>
      <c r="I137">
        <v>8469322</v>
      </c>
      <c r="J137">
        <v>8467951</v>
      </c>
      <c r="K137">
        <v>0</v>
      </c>
      <c r="L137">
        <v>769</v>
      </c>
    </row>
    <row r="138" spans="1:12" x14ac:dyDescent="0.25">
      <c r="A138" t="s">
        <v>22</v>
      </c>
      <c r="B138" t="s">
        <v>6</v>
      </c>
      <c r="C138">
        <v>78.83</v>
      </c>
      <c r="D138">
        <v>685</v>
      </c>
      <c r="E138">
        <v>104</v>
      </c>
      <c r="F138">
        <v>12</v>
      </c>
      <c r="G138">
        <v>21408</v>
      </c>
      <c r="H138">
        <v>22090</v>
      </c>
      <c r="I138">
        <v>8471761</v>
      </c>
      <c r="J138">
        <v>8471116</v>
      </c>
      <c r="K138" s="1">
        <v>1.9999999999999999E-157</v>
      </c>
      <c r="L138">
        <v>565</v>
      </c>
    </row>
    <row r="139" spans="1:12" x14ac:dyDescent="0.25">
      <c r="A139" t="s">
        <v>22</v>
      </c>
      <c r="B139" t="s">
        <v>6</v>
      </c>
      <c r="C139">
        <v>85.15</v>
      </c>
      <c r="D139">
        <v>229</v>
      </c>
      <c r="E139">
        <v>28</v>
      </c>
      <c r="F139">
        <v>2</v>
      </c>
      <c r="G139">
        <v>22661</v>
      </c>
      <c r="H139">
        <v>22889</v>
      </c>
      <c r="I139">
        <v>8471045</v>
      </c>
      <c r="J139">
        <v>8470823</v>
      </c>
      <c r="K139" s="1">
        <v>9.9999999999999997E-65</v>
      </c>
      <c r="L139">
        <v>257</v>
      </c>
    </row>
    <row r="140" spans="1:12" x14ac:dyDescent="0.25">
      <c r="A140" s="2" t="s">
        <v>22</v>
      </c>
      <c r="B140" s="2" t="s">
        <v>6</v>
      </c>
      <c r="C140" s="2">
        <v>75.16</v>
      </c>
      <c r="D140" s="2">
        <v>157</v>
      </c>
      <c r="E140" s="2">
        <v>26</v>
      </c>
      <c r="F140" s="2">
        <v>4</v>
      </c>
      <c r="G140" s="2">
        <v>29398</v>
      </c>
      <c r="H140" s="2">
        <v>29554</v>
      </c>
      <c r="I140" s="2">
        <v>8463198</v>
      </c>
      <c r="J140" s="2">
        <v>8463055</v>
      </c>
      <c r="K140" s="8">
        <v>5.9999999999999997E-18</v>
      </c>
      <c r="L140" s="2">
        <v>102</v>
      </c>
    </row>
    <row r="141" spans="1:12" x14ac:dyDescent="0.25">
      <c r="A141" s="6" t="s">
        <v>83</v>
      </c>
      <c r="C141" t="s">
        <v>84</v>
      </c>
      <c r="D141">
        <f>SUM(D129:D140)</f>
        <v>31710</v>
      </c>
    </row>
    <row r="142" spans="1:12" x14ac:dyDescent="0.25">
      <c r="A142">
        <f>(C129/100)*D129</f>
        <v>10480.354500000001</v>
      </c>
      <c r="C142" s="4" t="s">
        <v>85</v>
      </c>
      <c r="D142" s="12">
        <f>(A155/D141)/D141</f>
        <v>2.3839309271652464E-5</v>
      </c>
    </row>
    <row r="143" spans="1:12" x14ac:dyDescent="0.25">
      <c r="A143">
        <f t="shared" ref="A143:A151" si="4">(C130/100)*D130</f>
        <v>2383.0874000000003</v>
      </c>
      <c r="C143" s="4" t="s">
        <v>86</v>
      </c>
      <c r="D143" s="12">
        <f>(C129/100)/D129</f>
        <v>5.6059387113288968E-5</v>
      </c>
    </row>
    <row r="144" spans="1:12" x14ac:dyDescent="0.25">
      <c r="A144">
        <f t="shared" si="4"/>
        <v>2302.0368000000003</v>
      </c>
      <c r="C144" t="s">
        <v>87</v>
      </c>
      <c r="D144">
        <v>33268</v>
      </c>
    </row>
    <row r="145" spans="1:12" x14ac:dyDescent="0.25">
      <c r="A145">
        <f t="shared" si="4"/>
        <v>1482.9618</v>
      </c>
    </row>
    <row r="146" spans="1:12" x14ac:dyDescent="0.25">
      <c r="A146">
        <f t="shared" si="4"/>
        <v>1263.002</v>
      </c>
    </row>
    <row r="147" spans="1:12" x14ac:dyDescent="0.25">
      <c r="A147">
        <f t="shared" si="4"/>
        <v>1792.0447999999999</v>
      </c>
    </row>
    <row r="148" spans="1:12" x14ac:dyDescent="0.25">
      <c r="A148">
        <f t="shared" si="4"/>
        <v>1201.9476</v>
      </c>
    </row>
    <row r="149" spans="1:12" x14ac:dyDescent="0.25">
      <c r="A149">
        <f t="shared" si="4"/>
        <v>1189.0053</v>
      </c>
    </row>
    <row r="150" spans="1:12" x14ac:dyDescent="0.25">
      <c r="A150">
        <f t="shared" si="4"/>
        <v>1023.9907999999999</v>
      </c>
    </row>
    <row r="151" spans="1:12" x14ac:dyDescent="0.25">
      <c r="A151">
        <f t="shared" si="4"/>
        <v>539.9855</v>
      </c>
    </row>
    <row r="152" spans="1:12" x14ac:dyDescent="0.25">
      <c r="A152">
        <f>(C139/100)*D139</f>
        <v>194.99350000000001</v>
      </c>
    </row>
    <row r="153" spans="1:12" x14ac:dyDescent="0.25">
      <c r="A153" s="2">
        <f>(C140/100)*D140</f>
        <v>118.00119999999998</v>
      </c>
    </row>
    <row r="154" spans="1:12" x14ac:dyDescent="0.25">
      <c r="A154" s="6">
        <f>SUM(A142:A153)</f>
        <v>23971.411199999999</v>
      </c>
    </row>
    <row r="155" spans="1:12" x14ac:dyDescent="0.25">
      <c r="A155">
        <v>23971</v>
      </c>
      <c r="B155" t="s">
        <v>88</v>
      </c>
    </row>
    <row r="158" spans="1:12" x14ac:dyDescent="0.25">
      <c r="A158" t="s">
        <v>101</v>
      </c>
      <c r="B158" t="s">
        <v>71</v>
      </c>
      <c r="C158" t="s">
        <v>72</v>
      </c>
      <c r="D158" t="s">
        <v>73</v>
      </c>
      <c r="E158" t="s">
        <v>74</v>
      </c>
      <c r="F158" t="s">
        <v>75</v>
      </c>
      <c r="G158" t="s">
        <v>76</v>
      </c>
      <c r="H158" t="s">
        <v>77</v>
      </c>
      <c r="I158" t="s">
        <v>78</v>
      </c>
      <c r="J158" t="s">
        <v>79</v>
      </c>
      <c r="K158" t="s">
        <v>80</v>
      </c>
      <c r="L158" t="s">
        <v>81</v>
      </c>
    </row>
    <row r="159" spans="1:12" x14ac:dyDescent="0.25">
      <c r="A159" t="s">
        <v>23</v>
      </c>
      <c r="B159" t="s">
        <v>3</v>
      </c>
      <c r="C159">
        <v>75.41</v>
      </c>
      <c r="D159">
        <v>13343</v>
      </c>
      <c r="E159">
        <v>2378</v>
      </c>
      <c r="F159">
        <v>226</v>
      </c>
      <c r="G159">
        <v>404</v>
      </c>
      <c r="H159">
        <v>13314</v>
      </c>
      <c r="I159">
        <v>112792882</v>
      </c>
      <c r="J159">
        <v>112780011</v>
      </c>
      <c r="K159">
        <v>0</v>
      </c>
      <c r="L159">
        <v>9066</v>
      </c>
    </row>
    <row r="160" spans="1:12" x14ac:dyDescent="0.25">
      <c r="A160" t="s">
        <v>23</v>
      </c>
      <c r="B160" t="s">
        <v>3</v>
      </c>
      <c r="C160">
        <v>79.42</v>
      </c>
      <c r="D160">
        <v>2318</v>
      </c>
      <c r="E160">
        <v>371</v>
      </c>
      <c r="F160">
        <v>30</v>
      </c>
      <c r="G160">
        <v>13798</v>
      </c>
      <c r="H160">
        <v>16059</v>
      </c>
      <c r="I160">
        <v>112780013</v>
      </c>
      <c r="J160">
        <v>112777746</v>
      </c>
      <c r="K160">
        <v>0</v>
      </c>
      <c r="L160">
        <v>1990</v>
      </c>
    </row>
    <row r="161" spans="1:12" x14ac:dyDescent="0.25">
      <c r="A161" s="2" t="s">
        <v>23</v>
      </c>
      <c r="B161" s="2" t="s">
        <v>3</v>
      </c>
      <c r="C161" s="2">
        <v>74.31</v>
      </c>
      <c r="D161" s="2">
        <v>109</v>
      </c>
      <c r="E161" s="2">
        <v>20</v>
      </c>
      <c r="F161" s="2">
        <v>2</v>
      </c>
      <c r="G161" s="2">
        <v>45</v>
      </c>
      <c r="H161" s="2">
        <v>153</v>
      </c>
      <c r="I161" s="2">
        <v>112793125</v>
      </c>
      <c r="J161" s="2">
        <v>112793025</v>
      </c>
      <c r="K161" s="8">
        <v>2E-8</v>
      </c>
      <c r="L161" s="2">
        <v>69.8</v>
      </c>
    </row>
    <row r="162" spans="1:12" x14ac:dyDescent="0.25">
      <c r="A162" s="6" t="s">
        <v>83</v>
      </c>
      <c r="C162" t="s">
        <v>84</v>
      </c>
      <c r="D162">
        <f>SUM(D159:D161)</f>
        <v>15770</v>
      </c>
    </row>
    <row r="163" spans="1:12" x14ac:dyDescent="0.25">
      <c r="A163">
        <f>(C159/100)*D159</f>
        <v>10061.9563</v>
      </c>
      <c r="C163" s="4" t="s">
        <v>85</v>
      </c>
      <c r="D163" s="12">
        <f>(A167/D162)/D162</f>
        <v>4.8187945856114106E-5</v>
      </c>
    </row>
    <row r="164" spans="1:12" x14ac:dyDescent="0.25">
      <c r="A164">
        <f t="shared" ref="A164:A165" si="5">(C160/100)*D160</f>
        <v>1840.9556</v>
      </c>
      <c r="C164" s="4" t="s">
        <v>86</v>
      </c>
      <c r="D164" s="12">
        <f>(C159/100)/D159</f>
        <v>5.6516525518998725E-5</v>
      </c>
    </row>
    <row r="165" spans="1:12" x14ac:dyDescent="0.25">
      <c r="A165" s="2">
        <f t="shared" si="5"/>
        <v>80.997900000000001</v>
      </c>
      <c r="C165" t="s">
        <v>87</v>
      </c>
      <c r="D165">
        <v>16152</v>
      </c>
    </row>
    <row r="166" spans="1:12" x14ac:dyDescent="0.25">
      <c r="A166">
        <f>SUM(A163:A165)</f>
        <v>11983.909799999999</v>
      </c>
    </row>
    <row r="167" spans="1:12" x14ac:dyDescent="0.25">
      <c r="A167">
        <v>11984</v>
      </c>
      <c r="B167" t="s">
        <v>88</v>
      </c>
    </row>
    <row r="170" spans="1:12" x14ac:dyDescent="0.25">
      <c r="A170" t="s">
        <v>102</v>
      </c>
      <c r="B170" t="s">
        <v>71</v>
      </c>
      <c r="C170" t="s">
        <v>72</v>
      </c>
      <c r="D170" t="s">
        <v>73</v>
      </c>
      <c r="E170" t="s">
        <v>74</v>
      </c>
      <c r="F170" t="s">
        <v>75</v>
      </c>
      <c r="G170" t="s">
        <v>76</v>
      </c>
      <c r="H170" t="s">
        <v>77</v>
      </c>
      <c r="I170" t="s">
        <v>78</v>
      </c>
      <c r="J170" t="s">
        <v>79</v>
      </c>
      <c r="K170" t="s">
        <v>80</v>
      </c>
      <c r="L170" t="s">
        <v>81</v>
      </c>
    </row>
    <row r="171" spans="1:12" x14ac:dyDescent="0.25">
      <c r="A171" t="s">
        <v>24</v>
      </c>
      <c r="B171" t="s">
        <v>11</v>
      </c>
      <c r="C171">
        <v>75.58</v>
      </c>
      <c r="D171">
        <v>13364</v>
      </c>
      <c r="E171">
        <v>2430</v>
      </c>
      <c r="F171">
        <v>231</v>
      </c>
      <c r="G171">
        <v>11799</v>
      </c>
      <c r="H171">
        <v>24774</v>
      </c>
      <c r="I171">
        <v>74383848</v>
      </c>
      <c r="J171">
        <v>74396765</v>
      </c>
      <c r="K171">
        <v>0</v>
      </c>
      <c r="L171">
        <v>9095</v>
      </c>
    </row>
    <row r="172" spans="1:12" x14ac:dyDescent="0.25">
      <c r="A172" t="s">
        <v>24</v>
      </c>
      <c r="B172" t="s">
        <v>11</v>
      </c>
      <c r="C172">
        <v>76.75</v>
      </c>
      <c r="D172">
        <v>1940</v>
      </c>
      <c r="E172">
        <v>314</v>
      </c>
      <c r="F172">
        <v>26</v>
      </c>
      <c r="G172">
        <v>1866</v>
      </c>
      <c r="H172">
        <v>3705</v>
      </c>
      <c r="I172">
        <v>74369765</v>
      </c>
      <c r="J172">
        <v>74371667</v>
      </c>
      <c r="K172">
        <v>0</v>
      </c>
      <c r="L172">
        <v>1472</v>
      </c>
    </row>
    <row r="173" spans="1:12" x14ac:dyDescent="0.25">
      <c r="A173" t="s">
        <v>24</v>
      </c>
      <c r="B173" t="s">
        <v>11</v>
      </c>
      <c r="C173">
        <v>80</v>
      </c>
      <c r="D173">
        <v>1230</v>
      </c>
      <c r="E173">
        <v>204</v>
      </c>
      <c r="F173">
        <v>11</v>
      </c>
      <c r="G173">
        <v>5172</v>
      </c>
      <c r="H173">
        <v>6369</v>
      </c>
      <c r="I173">
        <v>74375538</v>
      </c>
      <c r="J173">
        <v>74376757</v>
      </c>
      <c r="K173">
        <v>0</v>
      </c>
      <c r="L173">
        <v>1097</v>
      </c>
    </row>
    <row r="174" spans="1:12" x14ac:dyDescent="0.25">
      <c r="A174" t="s">
        <v>24</v>
      </c>
      <c r="B174" t="s">
        <v>11</v>
      </c>
      <c r="C174">
        <v>72.209999999999994</v>
      </c>
      <c r="D174">
        <v>1486</v>
      </c>
      <c r="E174">
        <v>278</v>
      </c>
      <c r="F174">
        <v>29</v>
      </c>
      <c r="G174">
        <v>7705</v>
      </c>
      <c r="H174">
        <v>9110</v>
      </c>
      <c r="I174">
        <v>74379253</v>
      </c>
      <c r="J174">
        <v>74380683</v>
      </c>
      <c r="K174">
        <v>0</v>
      </c>
      <c r="L174">
        <v>809</v>
      </c>
    </row>
    <row r="175" spans="1:12" x14ac:dyDescent="0.25">
      <c r="A175" t="s">
        <v>24</v>
      </c>
      <c r="B175" t="s">
        <v>11</v>
      </c>
      <c r="C175">
        <v>74.83</v>
      </c>
      <c r="D175">
        <v>1156</v>
      </c>
      <c r="E175">
        <v>219</v>
      </c>
      <c r="F175">
        <v>28</v>
      </c>
      <c r="G175">
        <v>6579</v>
      </c>
      <c r="H175">
        <v>7698</v>
      </c>
      <c r="I175">
        <v>74378026</v>
      </c>
      <c r="J175">
        <v>74379145</v>
      </c>
      <c r="K175">
        <v>0</v>
      </c>
      <c r="L175">
        <v>711</v>
      </c>
    </row>
    <row r="176" spans="1:12" x14ac:dyDescent="0.25">
      <c r="A176" t="s">
        <v>24</v>
      </c>
      <c r="B176" t="s">
        <v>11</v>
      </c>
      <c r="C176">
        <v>69.650000000000006</v>
      </c>
      <c r="D176">
        <v>1387</v>
      </c>
      <c r="E176">
        <v>260</v>
      </c>
      <c r="F176">
        <v>30</v>
      </c>
      <c r="G176">
        <v>10252</v>
      </c>
      <c r="H176">
        <v>11502</v>
      </c>
      <c r="I176">
        <v>74382278</v>
      </c>
      <c r="J176">
        <v>74383639</v>
      </c>
      <c r="K176" s="1">
        <v>2.9999999999999998E-172</v>
      </c>
      <c r="L176">
        <v>614</v>
      </c>
    </row>
    <row r="177" spans="1:12" x14ac:dyDescent="0.25">
      <c r="A177" t="s">
        <v>24</v>
      </c>
      <c r="B177" t="s">
        <v>11</v>
      </c>
      <c r="C177">
        <v>75.540000000000006</v>
      </c>
      <c r="D177">
        <v>654</v>
      </c>
      <c r="E177">
        <v>103</v>
      </c>
      <c r="F177">
        <v>15</v>
      </c>
      <c r="G177">
        <v>67</v>
      </c>
      <c r="H177">
        <v>691</v>
      </c>
      <c r="I177">
        <v>74367472</v>
      </c>
      <c r="J177">
        <v>74368097</v>
      </c>
      <c r="K177" s="1">
        <v>9.9999999999999998E-121</v>
      </c>
      <c r="L177">
        <v>443</v>
      </c>
    </row>
    <row r="178" spans="1:12" x14ac:dyDescent="0.25">
      <c r="A178" t="s">
        <v>24</v>
      </c>
      <c r="B178" t="s">
        <v>11</v>
      </c>
      <c r="C178">
        <v>78.31</v>
      </c>
      <c r="D178">
        <v>544</v>
      </c>
      <c r="E178">
        <v>103</v>
      </c>
      <c r="F178">
        <v>9</v>
      </c>
      <c r="G178">
        <v>4566</v>
      </c>
      <c r="H178">
        <v>5106</v>
      </c>
      <c r="I178">
        <v>74374858</v>
      </c>
      <c r="J178">
        <v>74375389</v>
      </c>
      <c r="K178" s="1">
        <v>1.0000000000000001E-114</v>
      </c>
      <c r="L178">
        <v>423</v>
      </c>
    </row>
    <row r="179" spans="1:12" x14ac:dyDescent="0.25">
      <c r="A179" t="s">
        <v>24</v>
      </c>
      <c r="B179" t="s">
        <v>11</v>
      </c>
      <c r="C179">
        <v>67.430000000000007</v>
      </c>
      <c r="D179">
        <v>1010</v>
      </c>
      <c r="E179">
        <v>204</v>
      </c>
      <c r="F179">
        <v>25</v>
      </c>
      <c r="G179">
        <v>9329</v>
      </c>
      <c r="H179" s="9">
        <v>10257</v>
      </c>
      <c r="I179">
        <v>74381205</v>
      </c>
      <c r="J179">
        <v>74382170</v>
      </c>
      <c r="K179" s="1">
        <v>2.9999999999999999E-89</v>
      </c>
      <c r="L179">
        <v>338</v>
      </c>
    </row>
    <row r="180" spans="1:12" x14ac:dyDescent="0.25">
      <c r="A180" t="s">
        <v>24</v>
      </c>
      <c r="B180" t="s">
        <v>11</v>
      </c>
      <c r="C180">
        <v>70.52</v>
      </c>
      <c r="D180">
        <v>743</v>
      </c>
      <c r="E180">
        <v>175</v>
      </c>
      <c r="F180">
        <v>14</v>
      </c>
      <c r="G180">
        <v>3737</v>
      </c>
      <c r="H180">
        <v>4452</v>
      </c>
      <c r="I180">
        <v>74373936</v>
      </c>
      <c r="J180">
        <v>74374661</v>
      </c>
      <c r="K180" s="1">
        <v>2.0000000000000002E-86</v>
      </c>
      <c r="L180">
        <v>329</v>
      </c>
    </row>
    <row r="181" spans="1:12" x14ac:dyDescent="0.25">
      <c r="A181" s="2" t="s">
        <v>24</v>
      </c>
      <c r="B181" s="2" t="s">
        <v>11</v>
      </c>
      <c r="C181" s="2">
        <v>72.989999999999995</v>
      </c>
      <c r="D181" s="2">
        <v>548</v>
      </c>
      <c r="E181" s="2">
        <v>108</v>
      </c>
      <c r="F181" s="2">
        <v>8</v>
      </c>
      <c r="G181" s="2">
        <v>1290</v>
      </c>
      <c r="H181" s="2">
        <v>1835</v>
      </c>
      <c r="I181" s="2">
        <v>74369031</v>
      </c>
      <c r="J181" s="2">
        <v>74369540</v>
      </c>
      <c r="K181" s="8">
        <v>2.0000000000000001E-84</v>
      </c>
      <c r="L181" s="2">
        <v>322</v>
      </c>
    </row>
    <row r="182" spans="1:12" x14ac:dyDescent="0.25">
      <c r="A182" s="6" t="s">
        <v>83</v>
      </c>
      <c r="C182" t="s">
        <v>84</v>
      </c>
      <c r="D182">
        <f>SUM(D171:D181)-6</f>
        <v>24056</v>
      </c>
    </row>
    <row r="183" spans="1:12" x14ac:dyDescent="0.25">
      <c r="A183">
        <f>(C171/100)*D171</f>
        <v>10100.511200000001</v>
      </c>
      <c r="C183" s="4" t="s">
        <v>85</v>
      </c>
      <c r="D183" s="12">
        <f>(A195/D182)/D182</f>
        <v>3.110985961257233E-5</v>
      </c>
    </row>
    <row r="184" spans="1:12" x14ac:dyDescent="0.25">
      <c r="A184">
        <f t="shared" ref="A184:A193" si="6">(C172/100)*D172</f>
        <v>1488.9499999999998</v>
      </c>
      <c r="C184" s="4" t="s">
        <v>86</v>
      </c>
      <c r="D184" s="12">
        <f>(C171/100)/D171</f>
        <v>5.6554923675546247E-5</v>
      </c>
    </row>
    <row r="185" spans="1:12" x14ac:dyDescent="0.25">
      <c r="A185">
        <f t="shared" si="6"/>
        <v>984</v>
      </c>
      <c r="C185" t="s">
        <v>87</v>
      </c>
      <c r="D185">
        <v>24800</v>
      </c>
    </row>
    <row r="186" spans="1:12" x14ac:dyDescent="0.25">
      <c r="A186">
        <f t="shared" si="6"/>
        <v>1073.0406</v>
      </c>
    </row>
    <row r="187" spans="1:12" x14ac:dyDescent="0.25">
      <c r="A187">
        <f t="shared" si="6"/>
        <v>865.0347999999999</v>
      </c>
    </row>
    <row r="188" spans="1:12" x14ac:dyDescent="0.25">
      <c r="A188">
        <f t="shared" si="6"/>
        <v>966.04550000000006</v>
      </c>
    </row>
    <row r="189" spans="1:12" x14ac:dyDescent="0.25">
      <c r="A189">
        <f t="shared" si="6"/>
        <v>494.03160000000003</v>
      </c>
    </row>
    <row r="190" spans="1:12" x14ac:dyDescent="0.25">
      <c r="A190">
        <f t="shared" si="6"/>
        <v>426.00639999999999</v>
      </c>
    </row>
    <row r="191" spans="1:12" x14ac:dyDescent="0.25">
      <c r="A191">
        <f>(C179/100)*D179-6</f>
        <v>675.04300000000012</v>
      </c>
      <c r="B191" t="s">
        <v>103</v>
      </c>
    </row>
    <row r="192" spans="1:12" x14ac:dyDescent="0.25">
      <c r="A192">
        <f t="shared" si="6"/>
        <v>523.96359999999993</v>
      </c>
    </row>
    <row r="193" spans="1:12" x14ac:dyDescent="0.25">
      <c r="A193" s="2">
        <f t="shared" si="6"/>
        <v>399.98520000000002</v>
      </c>
    </row>
    <row r="194" spans="1:12" x14ac:dyDescent="0.25">
      <c r="A194" s="6">
        <f>SUM(A183:A193)</f>
        <v>17996.6119</v>
      </c>
    </row>
    <row r="195" spans="1:12" x14ac:dyDescent="0.25">
      <c r="A195">
        <v>18003</v>
      </c>
      <c r="B195" t="s">
        <v>88</v>
      </c>
    </row>
    <row r="198" spans="1:12" x14ac:dyDescent="0.25">
      <c r="A198" t="s">
        <v>104</v>
      </c>
      <c r="B198" t="s">
        <v>71</v>
      </c>
      <c r="C198" t="s">
        <v>72</v>
      </c>
      <c r="D198" t="s">
        <v>73</v>
      </c>
      <c r="E198" t="s">
        <v>74</v>
      </c>
      <c r="F198" t="s">
        <v>75</v>
      </c>
      <c r="G198" t="s">
        <v>76</v>
      </c>
      <c r="H198" t="s">
        <v>77</v>
      </c>
      <c r="I198" t="s">
        <v>78</v>
      </c>
      <c r="J198" t="s">
        <v>79</v>
      </c>
      <c r="K198" t="s">
        <v>80</v>
      </c>
      <c r="L198" t="s">
        <v>81</v>
      </c>
    </row>
    <row r="199" spans="1:12" x14ac:dyDescent="0.25">
      <c r="A199" t="s">
        <v>25</v>
      </c>
      <c r="B199" t="s">
        <v>4</v>
      </c>
      <c r="C199">
        <v>70.349999999999994</v>
      </c>
      <c r="D199">
        <v>12285</v>
      </c>
      <c r="E199">
        <v>2464</v>
      </c>
      <c r="F199">
        <v>304</v>
      </c>
      <c r="G199">
        <v>3213</v>
      </c>
      <c r="H199">
        <v>14913</v>
      </c>
      <c r="I199">
        <v>43204969</v>
      </c>
      <c r="J199">
        <v>43193280</v>
      </c>
      <c r="K199">
        <v>0</v>
      </c>
      <c r="L199">
        <v>5424</v>
      </c>
    </row>
    <row r="200" spans="1:12" x14ac:dyDescent="0.25">
      <c r="A200" t="s">
        <v>25</v>
      </c>
      <c r="B200" t="s">
        <v>4</v>
      </c>
      <c r="C200">
        <v>75.510000000000005</v>
      </c>
      <c r="D200">
        <v>1605</v>
      </c>
      <c r="E200">
        <v>263</v>
      </c>
      <c r="F200">
        <v>35</v>
      </c>
      <c r="G200">
        <v>20498</v>
      </c>
      <c r="H200">
        <v>22050</v>
      </c>
      <c r="I200">
        <v>43188220</v>
      </c>
      <c r="J200">
        <v>43186694</v>
      </c>
      <c r="K200">
        <v>0</v>
      </c>
      <c r="L200">
        <v>1083</v>
      </c>
    </row>
    <row r="201" spans="1:12" x14ac:dyDescent="0.25">
      <c r="A201" t="s">
        <v>25</v>
      </c>
      <c r="B201" t="s">
        <v>4</v>
      </c>
      <c r="C201">
        <v>73.44</v>
      </c>
      <c r="D201">
        <v>1495</v>
      </c>
      <c r="E201">
        <v>297</v>
      </c>
      <c r="F201">
        <v>30</v>
      </c>
      <c r="G201">
        <v>1516</v>
      </c>
      <c r="H201">
        <v>2976</v>
      </c>
      <c r="I201">
        <v>43206853</v>
      </c>
      <c r="J201">
        <v>43205425</v>
      </c>
      <c r="K201">
        <v>0</v>
      </c>
      <c r="L201">
        <v>861</v>
      </c>
    </row>
    <row r="202" spans="1:12" x14ac:dyDescent="0.25">
      <c r="A202" s="3" t="s">
        <v>25</v>
      </c>
      <c r="B202" s="3" t="s">
        <v>4</v>
      </c>
      <c r="C202" s="3">
        <v>74.84</v>
      </c>
      <c r="D202" s="3">
        <v>1089</v>
      </c>
      <c r="E202" s="3">
        <v>187</v>
      </c>
      <c r="F202" s="3">
        <v>23</v>
      </c>
      <c r="G202" s="3">
        <v>75</v>
      </c>
      <c r="H202" s="3">
        <v>1124</v>
      </c>
      <c r="I202" s="3">
        <v>43209063</v>
      </c>
      <c r="J202" s="3">
        <v>43208023</v>
      </c>
      <c r="K202" s="3">
        <v>0</v>
      </c>
      <c r="L202" s="3">
        <v>704</v>
      </c>
    </row>
    <row r="203" spans="1:12" x14ac:dyDescent="0.25">
      <c r="A203" t="s">
        <v>25</v>
      </c>
      <c r="B203" t="s">
        <v>4</v>
      </c>
      <c r="C203">
        <v>75.14</v>
      </c>
      <c r="D203">
        <v>740</v>
      </c>
      <c r="E203">
        <v>125</v>
      </c>
      <c r="F203">
        <v>13</v>
      </c>
      <c r="G203">
        <v>18929</v>
      </c>
      <c r="H203">
        <v>19638</v>
      </c>
      <c r="I203">
        <v>43189717</v>
      </c>
      <c r="J203">
        <v>43189007</v>
      </c>
      <c r="K203" s="1">
        <v>4.0000000000000003E-138</v>
      </c>
      <c r="L203">
        <v>500</v>
      </c>
    </row>
    <row r="204" spans="1:12" x14ac:dyDescent="0.25">
      <c r="A204" t="s">
        <v>25</v>
      </c>
      <c r="B204" t="s">
        <v>4</v>
      </c>
      <c r="C204">
        <v>68.36</v>
      </c>
      <c r="D204">
        <v>1375</v>
      </c>
      <c r="E204">
        <v>343</v>
      </c>
      <c r="F204">
        <v>33</v>
      </c>
      <c r="G204">
        <v>16336</v>
      </c>
      <c r="H204">
        <v>17680</v>
      </c>
      <c r="I204">
        <v>43192081</v>
      </c>
      <c r="J204">
        <v>43190769</v>
      </c>
      <c r="K204" s="1">
        <v>5.0000000000000003E-124</v>
      </c>
      <c r="L204">
        <v>453</v>
      </c>
    </row>
    <row r="205" spans="1:12" x14ac:dyDescent="0.25">
      <c r="A205" t="s">
        <v>25</v>
      </c>
      <c r="B205" t="s">
        <v>4</v>
      </c>
      <c r="C205">
        <v>79.72</v>
      </c>
      <c r="D205">
        <v>424</v>
      </c>
      <c r="E205">
        <v>79</v>
      </c>
      <c r="F205">
        <v>5</v>
      </c>
      <c r="G205">
        <v>15550</v>
      </c>
      <c r="H205">
        <v>15968</v>
      </c>
      <c r="I205">
        <v>43192785</v>
      </c>
      <c r="J205">
        <v>43192364</v>
      </c>
      <c r="K205" s="1">
        <v>3.0000000000000001E-96</v>
      </c>
      <c r="L205">
        <v>361</v>
      </c>
    </row>
    <row r="206" spans="1:12" x14ac:dyDescent="0.25">
      <c r="A206" t="s">
        <v>25</v>
      </c>
      <c r="B206" t="s">
        <v>4</v>
      </c>
      <c r="C206">
        <v>74.09</v>
      </c>
      <c r="D206">
        <v>301</v>
      </c>
      <c r="E206">
        <v>67</v>
      </c>
      <c r="F206">
        <v>6</v>
      </c>
      <c r="G206">
        <v>20059</v>
      </c>
      <c r="H206">
        <v>20352</v>
      </c>
      <c r="I206">
        <v>43188608</v>
      </c>
      <c r="J206">
        <v>43188312</v>
      </c>
      <c r="K206" s="1">
        <v>7.0000000000000003E-40</v>
      </c>
      <c r="L206">
        <v>174</v>
      </c>
    </row>
    <row r="207" spans="1:12" x14ac:dyDescent="0.25">
      <c r="A207" t="s">
        <v>25</v>
      </c>
      <c r="B207" t="s">
        <v>4</v>
      </c>
      <c r="C207">
        <v>73.959999999999994</v>
      </c>
      <c r="D207">
        <v>265</v>
      </c>
      <c r="E207">
        <v>61</v>
      </c>
      <c r="F207">
        <v>4</v>
      </c>
      <c r="G207">
        <v>15023</v>
      </c>
      <c r="H207">
        <v>15279</v>
      </c>
      <c r="I207">
        <v>43193247</v>
      </c>
      <c r="J207">
        <v>43192983</v>
      </c>
      <c r="K207" s="1">
        <v>1.9999999999999999E-34</v>
      </c>
      <c r="L207">
        <v>156</v>
      </c>
    </row>
    <row r="208" spans="1:12" x14ac:dyDescent="0.25">
      <c r="A208" t="s">
        <v>25</v>
      </c>
      <c r="B208" t="s">
        <v>4</v>
      </c>
      <c r="C208">
        <v>81.819999999999993</v>
      </c>
      <c r="D208">
        <v>88</v>
      </c>
      <c r="E208">
        <v>14</v>
      </c>
      <c r="F208">
        <v>1</v>
      </c>
      <c r="G208">
        <v>17887</v>
      </c>
      <c r="H208">
        <v>17972</v>
      </c>
      <c r="I208">
        <v>43190466</v>
      </c>
      <c r="J208">
        <v>43190379</v>
      </c>
      <c r="K208" s="1">
        <v>9.9999999999999998E-13</v>
      </c>
      <c r="L208">
        <v>84.2</v>
      </c>
    </row>
    <row r="209" spans="1:12" x14ac:dyDescent="0.25">
      <c r="A209" s="2" t="s">
        <v>25</v>
      </c>
      <c r="B209" s="2" t="s">
        <v>4</v>
      </c>
      <c r="C209" s="2">
        <v>65.62</v>
      </c>
      <c r="D209" s="2">
        <v>381</v>
      </c>
      <c r="E209" s="2">
        <v>76</v>
      </c>
      <c r="F209" s="2">
        <v>14</v>
      </c>
      <c r="G209" s="13">
        <v>1111</v>
      </c>
      <c r="H209" s="2">
        <v>1463</v>
      </c>
      <c r="I209" s="2">
        <v>43207506</v>
      </c>
      <c r="J209" s="2">
        <v>43207153</v>
      </c>
      <c r="K209" s="8">
        <v>9.9999999999999998E-13</v>
      </c>
      <c r="L209" s="2">
        <v>84.2</v>
      </c>
    </row>
    <row r="210" spans="1:12" x14ac:dyDescent="0.25">
      <c r="A210" s="6" t="s">
        <v>83</v>
      </c>
      <c r="C210" t="s">
        <v>84</v>
      </c>
      <c r="D210">
        <f>SUM(D199:D209)-14</f>
        <v>20034</v>
      </c>
    </row>
    <row r="211" spans="1:12" x14ac:dyDescent="0.25">
      <c r="A211">
        <f>(C199/100)*D199</f>
        <v>8642.4974999999995</v>
      </c>
      <c r="C211" s="4" t="s">
        <v>85</v>
      </c>
      <c r="D211" s="12">
        <f>(A223/D210)/D210</f>
        <v>3.5698521856958176E-5</v>
      </c>
    </row>
    <row r="212" spans="1:12" x14ac:dyDescent="0.25">
      <c r="A212">
        <f t="shared" ref="A212:A220" si="7">(C200/100)*D200</f>
        <v>1211.9355000000003</v>
      </c>
      <c r="C212" s="4" t="s">
        <v>86</v>
      </c>
      <c r="D212" s="12">
        <f>(C199/100)/D199</f>
        <v>5.7264957264957256E-5</v>
      </c>
    </row>
    <row r="213" spans="1:12" x14ac:dyDescent="0.25">
      <c r="A213">
        <f t="shared" si="7"/>
        <v>1097.9279999999999</v>
      </c>
      <c r="C213" t="s">
        <v>87</v>
      </c>
      <c r="D213">
        <v>22057</v>
      </c>
    </row>
    <row r="214" spans="1:12" x14ac:dyDescent="0.25">
      <c r="A214">
        <f t="shared" si="7"/>
        <v>815.00760000000002</v>
      </c>
    </row>
    <row r="215" spans="1:12" x14ac:dyDescent="0.25">
      <c r="A215">
        <f t="shared" si="7"/>
        <v>556.03599999999994</v>
      </c>
    </row>
    <row r="216" spans="1:12" x14ac:dyDescent="0.25">
      <c r="A216">
        <f t="shared" si="7"/>
        <v>939.94999999999993</v>
      </c>
    </row>
    <row r="217" spans="1:12" x14ac:dyDescent="0.25">
      <c r="A217">
        <f t="shared" si="7"/>
        <v>338.01280000000003</v>
      </c>
    </row>
    <row r="218" spans="1:12" x14ac:dyDescent="0.25">
      <c r="A218">
        <f t="shared" si="7"/>
        <v>223.01089999999999</v>
      </c>
    </row>
    <row r="219" spans="1:12" x14ac:dyDescent="0.25">
      <c r="A219">
        <f t="shared" si="7"/>
        <v>195.99399999999997</v>
      </c>
    </row>
    <row r="220" spans="1:12" x14ac:dyDescent="0.25">
      <c r="A220">
        <f t="shared" si="7"/>
        <v>72.001599999999996</v>
      </c>
    </row>
    <row r="221" spans="1:12" x14ac:dyDescent="0.25">
      <c r="A221" s="2">
        <f>(C209/100)*D209-14</f>
        <v>236.01220000000001</v>
      </c>
      <c r="B221" t="s">
        <v>138</v>
      </c>
    </row>
    <row r="222" spans="1:12" x14ac:dyDescent="0.25">
      <c r="A222" s="6">
        <f>SUM(A211:A221)</f>
        <v>14328.3861</v>
      </c>
    </row>
    <row r="223" spans="1:12" x14ac:dyDescent="0.25">
      <c r="A223">
        <v>14328</v>
      </c>
      <c r="B223" t="s">
        <v>88</v>
      </c>
    </row>
    <row r="226" spans="1:12" x14ac:dyDescent="0.25">
      <c r="A226" t="s">
        <v>105</v>
      </c>
      <c r="B226" t="s">
        <v>71</v>
      </c>
      <c r="C226" t="s">
        <v>72</v>
      </c>
      <c r="D226" t="s">
        <v>73</v>
      </c>
      <c r="E226" t="s">
        <v>74</v>
      </c>
      <c r="F226" t="s">
        <v>75</v>
      </c>
      <c r="G226" t="s">
        <v>76</v>
      </c>
      <c r="H226" t="s">
        <v>77</v>
      </c>
      <c r="I226" t="s">
        <v>78</v>
      </c>
      <c r="J226" t="s">
        <v>79</v>
      </c>
      <c r="K226" t="s">
        <v>80</v>
      </c>
      <c r="L226" t="s">
        <v>81</v>
      </c>
    </row>
    <row r="227" spans="1:12" x14ac:dyDescent="0.25">
      <c r="A227" t="s">
        <v>26</v>
      </c>
      <c r="B227" t="s">
        <v>1</v>
      </c>
      <c r="C227">
        <v>72.31</v>
      </c>
      <c r="D227">
        <v>12538</v>
      </c>
      <c r="E227">
        <v>2296</v>
      </c>
      <c r="F227">
        <v>307</v>
      </c>
      <c r="G227">
        <v>2391</v>
      </c>
      <c r="H227">
        <v>14301</v>
      </c>
      <c r="I227">
        <v>25625557</v>
      </c>
      <c r="J227">
        <v>25637545</v>
      </c>
      <c r="K227">
        <v>0</v>
      </c>
      <c r="L227">
        <v>6634</v>
      </c>
    </row>
    <row r="228" spans="1:12" x14ac:dyDescent="0.25">
      <c r="A228" t="s">
        <v>26</v>
      </c>
      <c r="B228" t="s">
        <v>1</v>
      </c>
      <c r="C228">
        <v>66.47</v>
      </c>
      <c r="D228">
        <v>1852</v>
      </c>
      <c r="E228">
        <v>374</v>
      </c>
      <c r="F228">
        <v>56</v>
      </c>
      <c r="G228">
        <v>14382</v>
      </c>
      <c r="H228">
        <v>16102</v>
      </c>
      <c r="I228">
        <v>25637761</v>
      </c>
      <c r="J228">
        <v>25639496</v>
      </c>
      <c r="K228" s="1">
        <v>2.0000000000000001E-141</v>
      </c>
      <c r="L228">
        <v>511</v>
      </c>
    </row>
    <row r="229" spans="1:12" x14ac:dyDescent="0.25">
      <c r="A229" t="s">
        <v>26</v>
      </c>
      <c r="B229" t="s">
        <v>1</v>
      </c>
      <c r="C229">
        <v>79.03</v>
      </c>
      <c r="D229">
        <v>372</v>
      </c>
      <c r="E229">
        <v>49</v>
      </c>
      <c r="F229">
        <v>7</v>
      </c>
      <c r="G229">
        <v>16</v>
      </c>
      <c r="H229">
        <v>380</v>
      </c>
      <c r="I229">
        <v>25624216</v>
      </c>
      <c r="J229">
        <v>25624565</v>
      </c>
      <c r="K229" s="1">
        <v>1.9999999999999999E-82</v>
      </c>
      <c r="L229">
        <v>315</v>
      </c>
    </row>
    <row r="230" spans="1:12" x14ac:dyDescent="0.25">
      <c r="A230" s="2" t="s">
        <v>26</v>
      </c>
      <c r="B230" s="2" t="s">
        <v>1</v>
      </c>
      <c r="C230" s="2">
        <v>75.23</v>
      </c>
      <c r="D230" s="2">
        <v>440</v>
      </c>
      <c r="E230" s="2">
        <v>82</v>
      </c>
      <c r="F230" s="2">
        <v>12</v>
      </c>
      <c r="G230" s="2">
        <v>1363</v>
      </c>
      <c r="H230" s="2">
        <v>1787</v>
      </c>
      <c r="I230" s="2">
        <v>25625122</v>
      </c>
      <c r="J230" s="2">
        <v>25625549</v>
      </c>
      <c r="K230" s="8">
        <v>6.9999999999999995E-70</v>
      </c>
      <c r="L230" s="2">
        <v>273</v>
      </c>
    </row>
    <row r="231" spans="1:12" x14ac:dyDescent="0.25">
      <c r="A231" s="6" t="s">
        <v>83</v>
      </c>
      <c r="C231" t="s">
        <v>84</v>
      </c>
      <c r="D231">
        <f>SUM(D227:D230)</f>
        <v>15202</v>
      </c>
    </row>
    <row r="232" spans="1:12" x14ac:dyDescent="0.25">
      <c r="A232">
        <f>(C227/100)*D227</f>
        <v>9066.2278000000006</v>
      </c>
      <c r="C232" s="4" t="s">
        <v>85</v>
      </c>
      <c r="D232" s="12">
        <f>(A237/D231)/D231</f>
        <v>4.7260761585234464E-5</v>
      </c>
    </row>
    <row r="233" spans="1:12" x14ac:dyDescent="0.25">
      <c r="A233">
        <f t="shared" ref="A233:A234" si="8">(C228/100)*D228</f>
        <v>1231.0244</v>
      </c>
      <c r="C233" s="4" t="s">
        <v>86</v>
      </c>
      <c r="D233" s="12">
        <f>(C227/100)/D227</f>
        <v>5.7672675067793914E-5</v>
      </c>
    </row>
    <row r="234" spans="1:12" x14ac:dyDescent="0.25">
      <c r="A234">
        <f t="shared" si="8"/>
        <v>293.99160000000001</v>
      </c>
      <c r="C234" t="s">
        <v>87</v>
      </c>
      <c r="D234">
        <v>16141</v>
      </c>
    </row>
    <row r="235" spans="1:12" x14ac:dyDescent="0.25">
      <c r="A235" s="2">
        <f>(C230/100)*D230</f>
        <v>331.01200000000006</v>
      </c>
    </row>
    <row r="236" spans="1:12" x14ac:dyDescent="0.25">
      <c r="A236" s="6">
        <f>SUM(A232:A235)</f>
        <v>10922.255800000001</v>
      </c>
    </row>
    <row r="237" spans="1:12" x14ac:dyDescent="0.25">
      <c r="A237">
        <v>10922</v>
      </c>
      <c r="B237" t="s">
        <v>88</v>
      </c>
    </row>
    <row r="240" spans="1:12" x14ac:dyDescent="0.25">
      <c r="A240" t="s">
        <v>106</v>
      </c>
      <c r="B240" t="s">
        <v>71</v>
      </c>
      <c r="C240" t="s">
        <v>72</v>
      </c>
      <c r="D240" t="s">
        <v>73</v>
      </c>
      <c r="E240" t="s">
        <v>74</v>
      </c>
      <c r="F240" t="s">
        <v>75</v>
      </c>
      <c r="G240" t="s">
        <v>76</v>
      </c>
      <c r="H240" t="s">
        <v>77</v>
      </c>
      <c r="I240" t="s">
        <v>78</v>
      </c>
      <c r="J240" t="s">
        <v>79</v>
      </c>
      <c r="K240" t="s">
        <v>80</v>
      </c>
      <c r="L240" t="s">
        <v>81</v>
      </c>
    </row>
    <row r="241" spans="1:12" x14ac:dyDescent="0.25">
      <c r="A241" t="s">
        <v>27</v>
      </c>
      <c r="B241" t="s">
        <v>11</v>
      </c>
      <c r="C241">
        <v>78.569999999999993</v>
      </c>
      <c r="D241">
        <v>13590</v>
      </c>
      <c r="E241">
        <v>2088</v>
      </c>
      <c r="F241">
        <v>220</v>
      </c>
      <c r="G241">
        <v>22</v>
      </c>
      <c r="H241">
        <v>13189</v>
      </c>
      <c r="I241">
        <v>30013512</v>
      </c>
      <c r="J241">
        <v>30026698</v>
      </c>
      <c r="K241">
        <v>0</v>
      </c>
      <c r="L241" s="1">
        <v>11130</v>
      </c>
    </row>
    <row r="242" spans="1:12" x14ac:dyDescent="0.25">
      <c r="A242" s="2" t="s">
        <v>27</v>
      </c>
      <c r="B242" s="2" t="s">
        <v>11</v>
      </c>
      <c r="C242" s="2">
        <v>72.760000000000005</v>
      </c>
      <c r="D242" s="2">
        <v>536</v>
      </c>
      <c r="E242" s="2">
        <v>79</v>
      </c>
      <c r="F242" s="2">
        <v>12</v>
      </c>
      <c r="G242" s="2">
        <v>13754</v>
      </c>
      <c r="H242" s="2">
        <v>14284</v>
      </c>
      <c r="I242" s="2">
        <v>30027354</v>
      </c>
      <c r="J242" s="2">
        <v>30027827</v>
      </c>
      <c r="K242" s="8">
        <v>1.9999999999999999E-82</v>
      </c>
      <c r="L242" s="2">
        <v>315</v>
      </c>
    </row>
    <row r="243" spans="1:12" x14ac:dyDescent="0.25">
      <c r="A243" s="6" t="s">
        <v>83</v>
      </c>
      <c r="C243" t="s">
        <v>84</v>
      </c>
      <c r="D243">
        <f>SUM(D241:D242)</f>
        <v>14126</v>
      </c>
    </row>
    <row r="244" spans="1:12" x14ac:dyDescent="0.25">
      <c r="A244">
        <f>(C241/100)*D241</f>
        <v>10677.662999999999</v>
      </c>
      <c r="C244" s="4" t="s">
        <v>85</v>
      </c>
      <c r="D244" s="12">
        <f>(A247/D243)/D243</f>
        <v>5.5466498004679433E-5</v>
      </c>
    </row>
    <row r="245" spans="1:12" x14ac:dyDescent="0.25">
      <c r="A245" s="2">
        <f>(C242/100)*D242</f>
        <v>389.99360000000001</v>
      </c>
      <c r="C245" s="4" t="s">
        <v>86</v>
      </c>
      <c r="D245" s="12">
        <f>(C241/100)/D241</f>
        <v>5.781456953642384E-5</v>
      </c>
    </row>
    <row r="246" spans="1:12" x14ac:dyDescent="0.25">
      <c r="A246">
        <f>SUM(A244:A245)</f>
        <v>11067.656599999998</v>
      </c>
      <c r="C246" t="s">
        <v>87</v>
      </c>
    </row>
    <row r="247" spans="1:12" x14ac:dyDescent="0.25">
      <c r="A247">
        <v>11068</v>
      </c>
      <c r="B247" t="s">
        <v>88</v>
      </c>
    </row>
    <row r="250" spans="1:12" x14ac:dyDescent="0.25">
      <c r="A250" t="s">
        <v>107</v>
      </c>
      <c r="B250" t="s">
        <v>71</v>
      </c>
      <c r="C250" t="s">
        <v>72</v>
      </c>
      <c r="D250" t="s">
        <v>73</v>
      </c>
      <c r="E250" t="s">
        <v>74</v>
      </c>
      <c r="F250" t="s">
        <v>75</v>
      </c>
      <c r="G250" t="s">
        <v>76</v>
      </c>
      <c r="H250" t="s">
        <v>77</v>
      </c>
      <c r="I250" t="s">
        <v>78</v>
      </c>
      <c r="J250" t="s">
        <v>79</v>
      </c>
      <c r="K250" t="s">
        <v>80</v>
      </c>
      <c r="L250" t="s">
        <v>81</v>
      </c>
    </row>
    <row r="251" spans="1:12" x14ac:dyDescent="0.25">
      <c r="A251" t="s">
        <v>28</v>
      </c>
      <c r="B251" t="s">
        <v>1</v>
      </c>
      <c r="C251">
        <v>75.23</v>
      </c>
      <c r="D251">
        <v>12885</v>
      </c>
      <c r="E251">
        <v>2163</v>
      </c>
      <c r="F251">
        <v>260</v>
      </c>
      <c r="G251">
        <v>1</v>
      </c>
      <c r="H251">
        <v>12354</v>
      </c>
      <c r="I251">
        <v>11408642</v>
      </c>
      <c r="J251">
        <v>11421028</v>
      </c>
      <c r="K251">
        <v>0</v>
      </c>
      <c r="L251">
        <v>8601</v>
      </c>
    </row>
    <row r="252" spans="1:12" x14ac:dyDescent="0.25">
      <c r="A252" s="2" t="s">
        <v>28</v>
      </c>
      <c r="B252" s="2" t="s">
        <v>1</v>
      </c>
      <c r="C252" s="2">
        <v>76.36</v>
      </c>
      <c r="D252" s="2">
        <v>2504</v>
      </c>
      <c r="E252" s="2">
        <v>406</v>
      </c>
      <c r="F252" s="2">
        <v>56</v>
      </c>
      <c r="G252" s="2">
        <v>12453</v>
      </c>
      <c r="H252" s="2">
        <v>14843</v>
      </c>
      <c r="I252" s="2">
        <v>11421073</v>
      </c>
      <c r="J252" s="2">
        <v>11423503</v>
      </c>
      <c r="K252" s="2">
        <v>0</v>
      </c>
      <c r="L252" s="2">
        <v>1763</v>
      </c>
    </row>
    <row r="253" spans="1:12" x14ac:dyDescent="0.25">
      <c r="A253" s="6" t="s">
        <v>83</v>
      </c>
      <c r="C253" t="s">
        <v>84</v>
      </c>
      <c r="D253">
        <f>SUM(D251:D252)</f>
        <v>15389</v>
      </c>
    </row>
    <row r="254" spans="1:12" x14ac:dyDescent="0.25">
      <c r="A254">
        <f>(C251/100)*D251</f>
        <v>9693.3855000000003</v>
      </c>
      <c r="C254" s="4" t="s">
        <v>85</v>
      </c>
      <c r="D254" s="12">
        <f>(A257/D253)/D253</f>
        <v>4.9003189201870891E-5</v>
      </c>
    </row>
    <row r="255" spans="1:12" x14ac:dyDescent="0.25">
      <c r="A255" s="2">
        <f>(C252/100)*D252</f>
        <v>1912.0543999999998</v>
      </c>
      <c r="C255" s="4" t="s">
        <v>86</v>
      </c>
      <c r="D255" s="12">
        <f>(C251/100)/D251</f>
        <v>5.8385719829258833E-5</v>
      </c>
    </row>
    <row r="256" spans="1:12" x14ac:dyDescent="0.25">
      <c r="A256">
        <f>SUM(A254:A255)</f>
        <v>11605.439899999999</v>
      </c>
      <c r="C256" t="s">
        <v>87</v>
      </c>
      <c r="D256">
        <v>15311</v>
      </c>
    </row>
    <row r="257" spans="1:12" x14ac:dyDescent="0.25">
      <c r="A257">
        <v>11605</v>
      </c>
      <c r="B257" t="s">
        <v>88</v>
      </c>
    </row>
    <row r="260" spans="1:12" x14ac:dyDescent="0.25">
      <c r="A260" t="s">
        <v>109</v>
      </c>
      <c r="B260" t="s">
        <v>71</v>
      </c>
      <c r="C260" t="s">
        <v>72</v>
      </c>
      <c r="D260" t="s">
        <v>73</v>
      </c>
      <c r="E260" t="s">
        <v>74</v>
      </c>
      <c r="F260" t="s">
        <v>75</v>
      </c>
      <c r="G260" t="s">
        <v>76</v>
      </c>
      <c r="H260" t="s">
        <v>77</v>
      </c>
      <c r="I260" t="s">
        <v>78</v>
      </c>
      <c r="J260" t="s">
        <v>79</v>
      </c>
      <c r="K260" t="s">
        <v>80</v>
      </c>
      <c r="L260" t="s">
        <v>81</v>
      </c>
    </row>
    <row r="261" spans="1:12" x14ac:dyDescent="0.25">
      <c r="A261" s="2" t="s">
        <v>29</v>
      </c>
      <c r="B261" s="2" t="s">
        <v>3</v>
      </c>
      <c r="C261" s="2">
        <v>77.55</v>
      </c>
      <c r="D261" s="2">
        <v>13234</v>
      </c>
      <c r="E261" s="2">
        <v>2175</v>
      </c>
      <c r="F261" s="2">
        <v>220</v>
      </c>
      <c r="G261" s="2">
        <v>24</v>
      </c>
      <c r="H261" s="2">
        <v>12849</v>
      </c>
      <c r="I261" s="2">
        <v>116682318</v>
      </c>
      <c r="J261" s="2">
        <v>116695163</v>
      </c>
      <c r="K261" s="2">
        <v>0</v>
      </c>
      <c r="L261" s="8">
        <v>10200</v>
      </c>
    </row>
    <row r="262" spans="1:12" x14ac:dyDescent="0.25">
      <c r="A262" t="s">
        <v>108</v>
      </c>
      <c r="C262" t="s">
        <v>84</v>
      </c>
      <c r="D262">
        <f>D261</f>
        <v>13234</v>
      </c>
    </row>
    <row r="263" spans="1:12" x14ac:dyDescent="0.25">
      <c r="C263" s="4" t="s">
        <v>85</v>
      </c>
      <c r="D263" s="14" t="s">
        <v>92</v>
      </c>
    </row>
    <row r="264" spans="1:12" x14ac:dyDescent="0.25">
      <c r="C264" s="4" t="s">
        <v>86</v>
      </c>
      <c r="D264" s="12">
        <f>(C261/100)/D261</f>
        <v>5.8599063019495234E-5</v>
      </c>
    </row>
    <row r="265" spans="1:12" x14ac:dyDescent="0.25">
      <c r="C265" t="s">
        <v>87</v>
      </c>
      <c r="D265">
        <v>12849</v>
      </c>
    </row>
    <row r="268" spans="1:12" x14ac:dyDescent="0.25">
      <c r="A268" t="s">
        <v>110</v>
      </c>
      <c r="B268" t="s">
        <v>71</v>
      </c>
      <c r="C268" t="s">
        <v>72</v>
      </c>
      <c r="D268" t="s">
        <v>73</v>
      </c>
      <c r="E268" t="s">
        <v>74</v>
      </c>
      <c r="F268" t="s">
        <v>75</v>
      </c>
      <c r="G268" t="s">
        <v>76</v>
      </c>
      <c r="H268" t="s">
        <v>77</v>
      </c>
      <c r="I268" t="s">
        <v>78</v>
      </c>
      <c r="J268" t="s">
        <v>79</v>
      </c>
      <c r="K268" t="s">
        <v>80</v>
      </c>
      <c r="L268" t="s">
        <v>81</v>
      </c>
    </row>
    <row r="269" spans="1:12" x14ac:dyDescent="0.25">
      <c r="A269" t="s">
        <v>30</v>
      </c>
      <c r="B269" t="s">
        <v>4</v>
      </c>
      <c r="C269">
        <v>70.92</v>
      </c>
      <c r="D269">
        <v>12106</v>
      </c>
      <c r="E269">
        <v>2414</v>
      </c>
      <c r="F269">
        <v>264</v>
      </c>
      <c r="G269">
        <v>530</v>
      </c>
      <c r="H269">
        <v>12210</v>
      </c>
      <c r="I269">
        <v>122256847</v>
      </c>
      <c r="J269">
        <v>122245424</v>
      </c>
      <c r="K269">
        <v>0</v>
      </c>
      <c r="L269">
        <v>5766</v>
      </c>
    </row>
    <row r="270" spans="1:12" x14ac:dyDescent="0.25">
      <c r="A270" s="2" t="s">
        <v>30</v>
      </c>
      <c r="B270" s="2" t="s">
        <v>4</v>
      </c>
      <c r="C270" s="2">
        <v>70.739999999999995</v>
      </c>
      <c r="D270" s="2">
        <v>270</v>
      </c>
      <c r="E270" s="2">
        <v>59</v>
      </c>
      <c r="F270" s="2">
        <v>4</v>
      </c>
      <c r="G270" s="2">
        <v>176</v>
      </c>
      <c r="H270" s="2">
        <v>442</v>
      </c>
      <c r="I270" s="2">
        <v>122258529</v>
      </c>
      <c r="J270" s="2">
        <v>122258277</v>
      </c>
      <c r="K270" s="8">
        <v>4.0000000000000002E-27</v>
      </c>
      <c r="L270" s="2">
        <v>131</v>
      </c>
    </row>
    <row r="271" spans="1:12" x14ac:dyDescent="0.25">
      <c r="A271" s="6" t="s">
        <v>83</v>
      </c>
      <c r="C271" t="s">
        <v>84</v>
      </c>
      <c r="D271">
        <f>SUM(D269:D270)</f>
        <v>12376</v>
      </c>
    </row>
    <row r="272" spans="1:12" x14ac:dyDescent="0.25">
      <c r="A272">
        <f>(C269/100)*D269</f>
        <v>8585.5752000000011</v>
      </c>
      <c r="C272" s="4" t="s">
        <v>85</v>
      </c>
      <c r="D272" s="12">
        <f>(A275/D271)/D271</f>
        <v>5.7304073735306867E-5</v>
      </c>
    </row>
    <row r="273" spans="1:12" x14ac:dyDescent="0.25">
      <c r="A273" s="2">
        <f>(C270/100)*D270</f>
        <v>190.99799999999999</v>
      </c>
      <c r="C273" s="4" t="s">
        <v>86</v>
      </c>
      <c r="D273" s="12">
        <f>(C269/100)/D269</f>
        <v>5.8582521063935241E-5</v>
      </c>
    </row>
    <row r="274" spans="1:12" x14ac:dyDescent="0.25">
      <c r="A274">
        <f>SUM(A272:A273)</f>
        <v>8776.5732000000007</v>
      </c>
      <c r="C274" t="s">
        <v>87</v>
      </c>
      <c r="D274">
        <v>12214</v>
      </c>
    </row>
    <row r="275" spans="1:12" x14ac:dyDescent="0.25">
      <c r="A275">
        <v>8777</v>
      </c>
      <c r="B275" t="s">
        <v>88</v>
      </c>
    </row>
    <row r="278" spans="1:12" x14ac:dyDescent="0.25">
      <c r="A278" t="s">
        <v>111</v>
      </c>
      <c r="B278" t="s">
        <v>71</v>
      </c>
      <c r="C278" t="s">
        <v>72</v>
      </c>
      <c r="D278" t="s">
        <v>73</v>
      </c>
      <c r="E278" t="s">
        <v>74</v>
      </c>
      <c r="F278" t="s">
        <v>75</v>
      </c>
      <c r="G278" t="s">
        <v>76</v>
      </c>
      <c r="H278" t="s">
        <v>77</v>
      </c>
      <c r="I278" t="s">
        <v>78</v>
      </c>
      <c r="J278" t="s">
        <v>79</v>
      </c>
      <c r="K278" t="s">
        <v>80</v>
      </c>
      <c r="L278" t="s">
        <v>81</v>
      </c>
    </row>
    <row r="279" spans="1:12" x14ac:dyDescent="0.25">
      <c r="A279" t="s">
        <v>31</v>
      </c>
      <c r="B279" t="s">
        <v>5</v>
      </c>
      <c r="C279">
        <v>71.400000000000006</v>
      </c>
      <c r="D279">
        <v>12180</v>
      </c>
      <c r="E279">
        <v>2413</v>
      </c>
      <c r="F279">
        <v>297</v>
      </c>
      <c r="G279">
        <v>20197</v>
      </c>
      <c r="H279">
        <v>32009</v>
      </c>
      <c r="I279">
        <v>5896972</v>
      </c>
      <c r="J279">
        <v>5885496</v>
      </c>
      <c r="K279">
        <v>0</v>
      </c>
      <c r="L279">
        <v>5889</v>
      </c>
    </row>
    <row r="280" spans="1:12" x14ac:dyDescent="0.25">
      <c r="A280" t="s">
        <v>31</v>
      </c>
      <c r="B280" t="s">
        <v>5</v>
      </c>
      <c r="C280">
        <v>74.98</v>
      </c>
      <c r="D280">
        <v>7561</v>
      </c>
      <c r="E280">
        <v>1272</v>
      </c>
      <c r="F280">
        <v>151</v>
      </c>
      <c r="G280">
        <v>3478</v>
      </c>
      <c r="H280">
        <v>10679</v>
      </c>
      <c r="I280">
        <v>5912897</v>
      </c>
      <c r="J280">
        <v>5905598</v>
      </c>
      <c r="K280">
        <v>0</v>
      </c>
      <c r="L280">
        <v>4983</v>
      </c>
    </row>
    <row r="281" spans="1:12" x14ac:dyDescent="0.25">
      <c r="A281" t="s">
        <v>31</v>
      </c>
      <c r="B281" t="s">
        <v>5</v>
      </c>
      <c r="C281">
        <v>76.709999999999994</v>
      </c>
      <c r="D281">
        <v>3267</v>
      </c>
      <c r="E281">
        <v>546</v>
      </c>
      <c r="F281">
        <v>59</v>
      </c>
      <c r="G281">
        <v>10831</v>
      </c>
      <c r="H281">
        <v>13972</v>
      </c>
      <c r="I281">
        <v>5905133</v>
      </c>
      <c r="J281">
        <v>5901957</v>
      </c>
      <c r="K281">
        <v>0</v>
      </c>
      <c r="L281">
        <v>2388</v>
      </c>
    </row>
    <row r="282" spans="1:12" x14ac:dyDescent="0.25">
      <c r="A282" t="s">
        <v>31</v>
      </c>
      <c r="B282" t="s">
        <v>5</v>
      </c>
      <c r="C282">
        <v>71.97</v>
      </c>
      <c r="D282">
        <v>1837</v>
      </c>
      <c r="E282">
        <v>313</v>
      </c>
      <c r="F282">
        <v>47</v>
      </c>
      <c r="G282">
        <v>15643</v>
      </c>
      <c r="H282">
        <v>17419</v>
      </c>
      <c r="I282">
        <v>5901007</v>
      </c>
      <c r="J282">
        <v>5899313</v>
      </c>
      <c r="K282">
        <v>0</v>
      </c>
      <c r="L282">
        <v>962</v>
      </c>
    </row>
    <row r="283" spans="1:12" x14ac:dyDescent="0.25">
      <c r="A283" t="s">
        <v>31</v>
      </c>
      <c r="B283" t="s">
        <v>5</v>
      </c>
      <c r="C283">
        <v>85.26</v>
      </c>
      <c r="D283">
        <v>719</v>
      </c>
      <c r="E283">
        <v>89</v>
      </c>
      <c r="F283">
        <v>7</v>
      </c>
      <c r="G283">
        <v>34664</v>
      </c>
      <c r="H283">
        <v>35373</v>
      </c>
      <c r="I283">
        <v>5882691</v>
      </c>
      <c r="J283">
        <v>5881981</v>
      </c>
      <c r="K283">
        <v>0</v>
      </c>
      <c r="L283">
        <v>803</v>
      </c>
    </row>
    <row r="284" spans="1:12" x14ac:dyDescent="0.25">
      <c r="A284" t="s">
        <v>31</v>
      </c>
      <c r="B284" t="s">
        <v>5</v>
      </c>
      <c r="C284">
        <v>69.849999999999994</v>
      </c>
      <c r="D284">
        <v>1781</v>
      </c>
      <c r="E284">
        <v>374</v>
      </c>
      <c r="F284">
        <v>46</v>
      </c>
      <c r="G284">
        <v>17987</v>
      </c>
      <c r="H284">
        <v>19705</v>
      </c>
      <c r="I284">
        <v>5898749</v>
      </c>
      <c r="J284">
        <v>5897070</v>
      </c>
      <c r="K284">
        <v>0</v>
      </c>
      <c r="L284">
        <v>731</v>
      </c>
    </row>
    <row r="285" spans="1:12" x14ac:dyDescent="0.25">
      <c r="A285" t="s">
        <v>31</v>
      </c>
      <c r="B285" t="s">
        <v>5</v>
      </c>
      <c r="C285">
        <v>74.09</v>
      </c>
      <c r="D285">
        <v>984</v>
      </c>
      <c r="E285">
        <v>176</v>
      </c>
      <c r="F285">
        <v>18</v>
      </c>
      <c r="G285">
        <v>33629</v>
      </c>
      <c r="H285">
        <v>34561</v>
      </c>
      <c r="I285">
        <v>5884032</v>
      </c>
      <c r="J285">
        <v>5883077</v>
      </c>
      <c r="K285" s="1">
        <v>1E-172</v>
      </c>
      <c r="L285">
        <v>616</v>
      </c>
    </row>
    <row r="286" spans="1:12" x14ac:dyDescent="0.25">
      <c r="A286" t="s">
        <v>31</v>
      </c>
      <c r="B286" t="s">
        <v>5</v>
      </c>
      <c r="C286">
        <v>77.38</v>
      </c>
      <c r="D286">
        <v>672</v>
      </c>
      <c r="E286">
        <v>122</v>
      </c>
      <c r="F286">
        <v>12</v>
      </c>
      <c r="G286">
        <v>14114</v>
      </c>
      <c r="H286">
        <v>14782</v>
      </c>
      <c r="I286">
        <v>5901881</v>
      </c>
      <c r="J286">
        <v>5901237</v>
      </c>
      <c r="K286" s="1">
        <v>6.9999999999999997E-138</v>
      </c>
      <c r="L286">
        <v>500</v>
      </c>
    </row>
    <row r="287" spans="1:12" x14ac:dyDescent="0.25">
      <c r="A287" t="s">
        <v>31</v>
      </c>
      <c r="B287" t="s">
        <v>5</v>
      </c>
      <c r="C287">
        <v>66.88</v>
      </c>
      <c r="D287">
        <v>924</v>
      </c>
      <c r="E287">
        <v>223</v>
      </c>
      <c r="F287">
        <v>26</v>
      </c>
      <c r="G287">
        <v>1889</v>
      </c>
      <c r="H287">
        <v>2796</v>
      </c>
      <c r="I287">
        <v>5914185</v>
      </c>
      <c r="J287">
        <v>5913329</v>
      </c>
      <c r="K287" s="1">
        <v>8.0000000000000003E-61</v>
      </c>
      <c r="L287">
        <v>244</v>
      </c>
    </row>
    <row r="288" spans="1:12" x14ac:dyDescent="0.25">
      <c r="A288" t="s">
        <v>31</v>
      </c>
      <c r="B288" t="s">
        <v>5</v>
      </c>
      <c r="C288">
        <v>83.26</v>
      </c>
      <c r="D288">
        <v>215</v>
      </c>
      <c r="E288">
        <v>23</v>
      </c>
      <c r="F288">
        <v>5</v>
      </c>
      <c r="G288">
        <v>36524</v>
      </c>
      <c r="H288">
        <v>36733</v>
      </c>
      <c r="I288">
        <v>5881130</v>
      </c>
      <c r="J288">
        <v>5880924</v>
      </c>
      <c r="K288" s="1">
        <v>4E-52</v>
      </c>
      <c r="L288">
        <v>215</v>
      </c>
    </row>
    <row r="289" spans="1:12" x14ac:dyDescent="0.25">
      <c r="A289" s="2" t="s">
        <v>31</v>
      </c>
      <c r="B289" s="2" t="s">
        <v>5</v>
      </c>
      <c r="C289" s="2">
        <v>64.27</v>
      </c>
      <c r="D289" s="2">
        <v>1293</v>
      </c>
      <c r="E289" s="2">
        <v>293</v>
      </c>
      <c r="F289" s="2">
        <v>48</v>
      </c>
      <c r="G289" s="2">
        <v>32204</v>
      </c>
      <c r="H289" s="2">
        <v>33422</v>
      </c>
      <c r="I289" s="2">
        <v>5885378</v>
      </c>
      <c r="J289" s="2">
        <v>5884181</v>
      </c>
      <c r="K289" s="8">
        <v>6.9999999999999999E-43</v>
      </c>
      <c r="L289" s="2">
        <v>185</v>
      </c>
    </row>
    <row r="290" spans="1:12" x14ac:dyDescent="0.25">
      <c r="A290" s="6" t="s">
        <v>83</v>
      </c>
      <c r="C290" t="s">
        <v>84</v>
      </c>
      <c r="D290">
        <f>SUM(D279:D289)</f>
        <v>31433</v>
      </c>
    </row>
    <row r="291" spans="1:12" x14ac:dyDescent="0.25">
      <c r="A291">
        <f>(C279/100)*D279</f>
        <v>8696.52</v>
      </c>
      <c r="C291" s="4" t="s">
        <v>85</v>
      </c>
      <c r="D291" s="12">
        <f>(A303/D290)/D290</f>
        <v>2.3205691158510923E-5</v>
      </c>
    </row>
    <row r="292" spans="1:12" x14ac:dyDescent="0.25">
      <c r="A292">
        <f t="shared" ref="A292:A300" si="9">(C280/100)*D280</f>
        <v>5669.2377999999999</v>
      </c>
      <c r="C292" s="4" t="s">
        <v>86</v>
      </c>
      <c r="D292" s="12">
        <f>(C279/100)/D279</f>
        <v>5.8620689655172418E-5</v>
      </c>
    </row>
    <row r="293" spans="1:12" x14ac:dyDescent="0.25">
      <c r="A293">
        <f t="shared" si="9"/>
        <v>2506.1156999999998</v>
      </c>
      <c r="C293" t="s">
        <v>87</v>
      </c>
      <c r="D293">
        <v>36784</v>
      </c>
    </row>
    <row r="294" spans="1:12" x14ac:dyDescent="0.25">
      <c r="A294">
        <f t="shared" si="9"/>
        <v>1322.0889</v>
      </c>
    </row>
    <row r="295" spans="1:12" x14ac:dyDescent="0.25">
      <c r="A295">
        <f t="shared" si="9"/>
        <v>613.01940000000002</v>
      </c>
    </row>
    <row r="296" spans="1:12" x14ac:dyDescent="0.25">
      <c r="A296">
        <f t="shared" si="9"/>
        <v>1244.0284999999999</v>
      </c>
    </row>
    <row r="297" spans="1:12" x14ac:dyDescent="0.25">
      <c r="A297">
        <f t="shared" si="9"/>
        <v>729.04560000000004</v>
      </c>
    </row>
    <row r="298" spans="1:12" x14ac:dyDescent="0.25">
      <c r="A298">
        <f t="shared" si="9"/>
        <v>519.9935999999999</v>
      </c>
    </row>
    <row r="299" spans="1:12" x14ac:dyDescent="0.25">
      <c r="A299">
        <f t="shared" si="9"/>
        <v>617.97119999999995</v>
      </c>
    </row>
    <row r="300" spans="1:12" x14ac:dyDescent="0.25">
      <c r="A300">
        <f t="shared" si="9"/>
        <v>179.00900000000001</v>
      </c>
    </row>
    <row r="301" spans="1:12" x14ac:dyDescent="0.25">
      <c r="A301" s="2">
        <f>(C289/100)*D289</f>
        <v>831.01109999999994</v>
      </c>
    </row>
    <row r="302" spans="1:12" x14ac:dyDescent="0.25">
      <c r="A302" s="6">
        <f>SUM(A291:A301)</f>
        <v>22928.040799999999</v>
      </c>
    </row>
    <row r="303" spans="1:12" x14ac:dyDescent="0.25">
      <c r="A303">
        <v>22928</v>
      </c>
      <c r="B303" t="s">
        <v>88</v>
      </c>
    </row>
    <row r="306" spans="1:12" x14ac:dyDescent="0.25">
      <c r="A306" t="s">
        <v>112</v>
      </c>
      <c r="B306" t="s">
        <v>71</v>
      </c>
      <c r="C306" t="s">
        <v>72</v>
      </c>
      <c r="D306" t="s">
        <v>73</v>
      </c>
      <c r="E306" t="s">
        <v>74</v>
      </c>
      <c r="F306" t="s">
        <v>75</v>
      </c>
      <c r="G306" t="s">
        <v>76</v>
      </c>
      <c r="H306" t="s">
        <v>77</v>
      </c>
      <c r="I306" t="s">
        <v>78</v>
      </c>
      <c r="J306" t="s">
        <v>79</v>
      </c>
      <c r="K306" t="s">
        <v>80</v>
      </c>
      <c r="L306" t="s">
        <v>81</v>
      </c>
    </row>
    <row r="307" spans="1:12" x14ac:dyDescent="0.25">
      <c r="A307" t="s">
        <v>32</v>
      </c>
      <c r="B307" t="s">
        <v>11</v>
      </c>
      <c r="C307">
        <v>72.97</v>
      </c>
      <c r="D307">
        <v>12403</v>
      </c>
      <c r="E307">
        <v>2304</v>
      </c>
      <c r="F307">
        <v>230</v>
      </c>
      <c r="G307">
        <v>812</v>
      </c>
      <c r="H307">
        <v>12792</v>
      </c>
      <c r="I307">
        <v>30379986</v>
      </c>
      <c r="J307">
        <v>30368211</v>
      </c>
      <c r="K307">
        <v>0</v>
      </c>
      <c r="L307">
        <v>7160</v>
      </c>
    </row>
    <row r="308" spans="1:12" x14ac:dyDescent="0.25">
      <c r="A308" s="2" t="s">
        <v>32</v>
      </c>
      <c r="B308" s="2" t="s">
        <v>11</v>
      </c>
      <c r="C308" s="2">
        <v>77.680000000000007</v>
      </c>
      <c r="D308" s="2">
        <v>439</v>
      </c>
      <c r="E308" s="2">
        <v>86</v>
      </c>
      <c r="F308" s="2">
        <v>8</v>
      </c>
      <c r="G308" s="2">
        <v>24</v>
      </c>
      <c r="H308" s="2">
        <v>453</v>
      </c>
      <c r="I308" s="2">
        <v>59800446</v>
      </c>
      <c r="J308" s="2">
        <v>59800881</v>
      </c>
      <c r="K308" s="8">
        <v>9.9999999999999998E-86</v>
      </c>
      <c r="L308" s="2">
        <v>325</v>
      </c>
    </row>
    <row r="309" spans="1:12" x14ac:dyDescent="0.25">
      <c r="A309" s="6" t="s">
        <v>83</v>
      </c>
      <c r="C309" t="s">
        <v>84</v>
      </c>
      <c r="D309">
        <f>SUM(D307:D308)</f>
        <v>12842</v>
      </c>
    </row>
    <row r="310" spans="1:12" x14ac:dyDescent="0.25">
      <c r="A310">
        <f>(C307/100)*D307</f>
        <v>9050.4691000000003</v>
      </c>
      <c r="C310" s="4" t="s">
        <v>85</v>
      </c>
      <c r="D310" s="12">
        <f>(A313/D309)/D309</f>
        <v>5.6943808400450544E-5</v>
      </c>
    </row>
    <row r="311" spans="1:12" x14ac:dyDescent="0.25">
      <c r="A311" s="2">
        <f>(C308/100)*D308</f>
        <v>341.01519999999999</v>
      </c>
      <c r="C311" s="4" t="s">
        <v>86</v>
      </c>
      <c r="D311" s="12">
        <f>(C307/100)/D307</f>
        <v>5.8832540514391683E-5</v>
      </c>
    </row>
    <row r="312" spans="1:12" x14ac:dyDescent="0.25">
      <c r="A312">
        <f>SUM(A310:A311)</f>
        <v>9391.4843000000001</v>
      </c>
      <c r="C312" t="s">
        <v>87</v>
      </c>
      <c r="D312">
        <v>12799</v>
      </c>
    </row>
    <row r="313" spans="1:12" x14ac:dyDescent="0.25">
      <c r="A313">
        <v>9391</v>
      </c>
      <c r="B313" t="s">
        <v>88</v>
      </c>
    </row>
    <row r="316" spans="1:12" x14ac:dyDescent="0.25">
      <c r="A316" t="s">
        <v>113</v>
      </c>
      <c r="B316" t="s">
        <v>71</v>
      </c>
      <c r="C316" t="s">
        <v>72</v>
      </c>
      <c r="D316" t="s">
        <v>73</v>
      </c>
      <c r="E316" t="s">
        <v>74</v>
      </c>
      <c r="F316" t="s">
        <v>75</v>
      </c>
      <c r="G316" t="s">
        <v>76</v>
      </c>
      <c r="H316" t="s">
        <v>77</v>
      </c>
      <c r="I316" t="s">
        <v>78</v>
      </c>
      <c r="J316" t="s">
        <v>79</v>
      </c>
      <c r="K316" t="s">
        <v>80</v>
      </c>
      <c r="L316" t="s">
        <v>81</v>
      </c>
    </row>
    <row r="317" spans="1:12" x14ac:dyDescent="0.25">
      <c r="A317" t="s">
        <v>33</v>
      </c>
      <c r="B317" t="s">
        <v>13</v>
      </c>
      <c r="C317">
        <v>74.2</v>
      </c>
      <c r="D317">
        <v>12348</v>
      </c>
      <c r="E317">
        <v>2142</v>
      </c>
      <c r="F317">
        <v>273</v>
      </c>
      <c r="G317">
        <v>2</v>
      </c>
      <c r="H317">
        <v>11803</v>
      </c>
      <c r="I317">
        <v>21905177</v>
      </c>
      <c r="J317">
        <v>21917026</v>
      </c>
      <c r="K317">
        <v>0</v>
      </c>
      <c r="L317">
        <v>7615</v>
      </c>
    </row>
    <row r="318" spans="1:12" x14ac:dyDescent="0.25">
      <c r="A318" t="s">
        <v>33</v>
      </c>
      <c r="B318" t="s">
        <v>13</v>
      </c>
      <c r="C318">
        <v>80.45</v>
      </c>
      <c r="D318">
        <v>3612</v>
      </c>
      <c r="E318">
        <v>496</v>
      </c>
      <c r="F318">
        <v>58</v>
      </c>
      <c r="G318">
        <v>13820</v>
      </c>
      <c r="H318">
        <v>17339</v>
      </c>
      <c r="I318">
        <v>21918940</v>
      </c>
      <c r="J318">
        <v>21922433</v>
      </c>
      <c r="K318">
        <v>0</v>
      </c>
      <c r="L318">
        <v>3259</v>
      </c>
    </row>
    <row r="319" spans="1:12" x14ac:dyDescent="0.25">
      <c r="A319" t="s">
        <v>33</v>
      </c>
      <c r="B319" t="s">
        <v>13</v>
      </c>
      <c r="C319">
        <v>71.760000000000005</v>
      </c>
      <c r="D319">
        <v>1112</v>
      </c>
      <c r="E319">
        <v>203</v>
      </c>
      <c r="F319">
        <v>22</v>
      </c>
      <c r="G319">
        <v>12516</v>
      </c>
      <c r="H319">
        <v>13583</v>
      </c>
      <c r="I319">
        <v>21917647</v>
      </c>
      <c r="J319">
        <v>21918691</v>
      </c>
      <c r="K319" s="1">
        <v>2E-165</v>
      </c>
      <c r="L319">
        <v>590</v>
      </c>
    </row>
    <row r="320" spans="1:12" x14ac:dyDescent="0.25">
      <c r="A320" t="s">
        <v>33</v>
      </c>
      <c r="B320" t="s">
        <v>13</v>
      </c>
      <c r="C320">
        <v>76.040000000000006</v>
      </c>
      <c r="D320">
        <v>96</v>
      </c>
      <c r="E320">
        <v>20</v>
      </c>
      <c r="F320">
        <v>1</v>
      </c>
      <c r="G320">
        <v>12366</v>
      </c>
      <c r="H320">
        <v>12461</v>
      </c>
      <c r="I320">
        <v>21917392</v>
      </c>
      <c r="J320">
        <v>21917484</v>
      </c>
      <c r="K320" s="1">
        <v>5.9999999999999995E-8</v>
      </c>
      <c r="L320">
        <v>68</v>
      </c>
    </row>
    <row r="321" spans="1:12" x14ac:dyDescent="0.25">
      <c r="A321" s="2" t="s">
        <v>33</v>
      </c>
      <c r="B321" s="2" t="s">
        <v>13</v>
      </c>
      <c r="C321" s="2">
        <v>93.94</v>
      </c>
      <c r="D321" s="2">
        <v>33</v>
      </c>
      <c r="E321" s="2">
        <v>2</v>
      </c>
      <c r="F321" s="2">
        <v>0</v>
      </c>
      <c r="G321" s="2">
        <v>12233</v>
      </c>
      <c r="H321" s="2">
        <v>12265</v>
      </c>
      <c r="I321" s="2">
        <v>9003993</v>
      </c>
      <c r="J321" s="2">
        <v>9004025</v>
      </c>
      <c r="K321" s="2">
        <v>5.0000000000000001E-3</v>
      </c>
      <c r="L321" s="2">
        <v>51.8</v>
      </c>
    </row>
    <row r="322" spans="1:12" x14ac:dyDescent="0.25">
      <c r="A322" s="6" t="s">
        <v>83</v>
      </c>
      <c r="C322" t="s">
        <v>84</v>
      </c>
      <c r="D322">
        <f>SUM(D317:D321)</f>
        <v>17201</v>
      </c>
    </row>
    <row r="323" spans="1:12" x14ac:dyDescent="0.25">
      <c r="A323">
        <f>(C317/100)*D317</f>
        <v>9162.2160000000003</v>
      </c>
      <c r="C323" s="4" t="s">
        <v>85</v>
      </c>
      <c r="D323" s="12">
        <f>(A329/D322)/D322</f>
        <v>4.3836168171912917E-5</v>
      </c>
    </row>
    <row r="324" spans="1:12" x14ac:dyDescent="0.25">
      <c r="A324">
        <f t="shared" ref="A324:A326" si="10">(C318/100)*D318</f>
        <v>2905.8539999999998</v>
      </c>
      <c r="C324" s="4" t="s">
        <v>86</v>
      </c>
      <c r="D324" s="12">
        <f>(C317/100)/D317</f>
        <v>6.0090702947845802E-5</v>
      </c>
    </row>
    <row r="325" spans="1:12" x14ac:dyDescent="0.25">
      <c r="A325">
        <f t="shared" si="10"/>
        <v>797.97120000000007</v>
      </c>
      <c r="C325" t="s">
        <v>87</v>
      </c>
      <c r="D325">
        <v>17404</v>
      </c>
    </row>
    <row r="326" spans="1:12" x14ac:dyDescent="0.25">
      <c r="A326">
        <f t="shared" si="10"/>
        <v>72.998400000000004</v>
      </c>
    </row>
    <row r="327" spans="1:12" x14ac:dyDescent="0.25">
      <c r="A327" s="2">
        <f>(C321/100)*D321</f>
        <v>31.0002</v>
      </c>
    </row>
    <row r="328" spans="1:12" x14ac:dyDescent="0.25">
      <c r="A328" s="6">
        <f>SUM(A323:A327)</f>
        <v>12970.0398</v>
      </c>
    </row>
    <row r="329" spans="1:12" x14ac:dyDescent="0.25">
      <c r="A329">
        <v>12970</v>
      </c>
      <c r="B329" t="s">
        <v>88</v>
      </c>
    </row>
    <row r="332" spans="1:12" x14ac:dyDescent="0.25">
      <c r="A332" t="s">
        <v>114</v>
      </c>
      <c r="B332" t="s">
        <v>71</v>
      </c>
      <c r="C332" t="s">
        <v>72</v>
      </c>
      <c r="D332" t="s">
        <v>73</v>
      </c>
      <c r="E332" t="s">
        <v>74</v>
      </c>
      <c r="F332" t="s">
        <v>75</v>
      </c>
      <c r="G332" t="s">
        <v>76</v>
      </c>
      <c r="H332" t="s">
        <v>77</v>
      </c>
      <c r="I332" t="s">
        <v>78</v>
      </c>
      <c r="J332" t="s">
        <v>79</v>
      </c>
      <c r="K332" t="s">
        <v>80</v>
      </c>
      <c r="L332" t="s">
        <v>81</v>
      </c>
    </row>
    <row r="333" spans="1:12" x14ac:dyDescent="0.25">
      <c r="A333" s="2" t="s">
        <v>34</v>
      </c>
      <c r="B333" s="2" t="s">
        <v>1</v>
      </c>
      <c r="C333" s="2">
        <v>80.73</v>
      </c>
      <c r="D333" s="2">
        <v>13345</v>
      </c>
      <c r="E333" s="2">
        <v>1939</v>
      </c>
      <c r="F333" s="2">
        <v>182</v>
      </c>
      <c r="G333" s="2">
        <v>7</v>
      </c>
      <c r="H333" s="2">
        <v>13039</v>
      </c>
      <c r="I333" s="2">
        <v>12308136</v>
      </c>
      <c r="J333" s="2">
        <v>12295113</v>
      </c>
      <c r="K333" s="2">
        <v>0</v>
      </c>
      <c r="L333" s="8">
        <v>12220</v>
      </c>
    </row>
    <row r="334" spans="1:12" x14ac:dyDescent="0.25">
      <c r="A334" t="s">
        <v>115</v>
      </c>
      <c r="C334" t="s">
        <v>84</v>
      </c>
      <c r="D334">
        <f>D333</f>
        <v>13345</v>
      </c>
    </row>
    <row r="335" spans="1:12" x14ac:dyDescent="0.25">
      <c r="C335" s="4" t="s">
        <v>85</v>
      </c>
      <c r="D335" s="14" t="s">
        <v>92</v>
      </c>
    </row>
    <row r="336" spans="1:12" x14ac:dyDescent="0.25">
      <c r="C336" s="4" t="s">
        <v>86</v>
      </c>
      <c r="D336" s="12">
        <f>(C333/100)/D333</f>
        <v>6.0494567253653054E-5</v>
      </c>
    </row>
    <row r="337" spans="1:12" x14ac:dyDescent="0.25">
      <c r="C337" t="s">
        <v>87</v>
      </c>
      <c r="D337">
        <v>13063</v>
      </c>
    </row>
    <row r="340" spans="1:12" x14ac:dyDescent="0.25">
      <c r="A340" t="s">
        <v>116</v>
      </c>
      <c r="B340" t="s">
        <v>71</v>
      </c>
      <c r="C340" t="s">
        <v>72</v>
      </c>
      <c r="D340" t="s">
        <v>73</v>
      </c>
      <c r="E340" t="s">
        <v>74</v>
      </c>
      <c r="F340" t="s">
        <v>75</v>
      </c>
      <c r="G340" t="s">
        <v>76</v>
      </c>
      <c r="H340" t="s">
        <v>77</v>
      </c>
      <c r="I340" t="s">
        <v>78</v>
      </c>
      <c r="J340" t="s">
        <v>79</v>
      </c>
      <c r="K340" t="s">
        <v>80</v>
      </c>
      <c r="L340" t="s">
        <v>81</v>
      </c>
    </row>
    <row r="341" spans="1:12" x14ac:dyDescent="0.25">
      <c r="A341" t="s">
        <v>35</v>
      </c>
      <c r="B341" t="s">
        <v>17</v>
      </c>
      <c r="C341">
        <v>79.83</v>
      </c>
      <c r="D341">
        <v>13119</v>
      </c>
      <c r="E341">
        <v>1873</v>
      </c>
      <c r="F341">
        <v>190</v>
      </c>
      <c r="G341">
        <v>6042</v>
      </c>
      <c r="H341">
        <v>18715</v>
      </c>
      <c r="I341">
        <v>3867668</v>
      </c>
      <c r="J341">
        <v>3854878</v>
      </c>
      <c r="K341">
        <v>0</v>
      </c>
      <c r="L341" s="1">
        <v>11570</v>
      </c>
    </row>
    <row r="342" spans="1:12" x14ac:dyDescent="0.25">
      <c r="A342" t="s">
        <v>35</v>
      </c>
      <c r="B342" t="s">
        <v>17</v>
      </c>
      <c r="C342">
        <v>81.260000000000005</v>
      </c>
      <c r="D342">
        <v>4220</v>
      </c>
      <c r="E342">
        <v>551</v>
      </c>
      <c r="F342">
        <v>61</v>
      </c>
      <c r="G342">
        <v>907</v>
      </c>
      <c r="H342">
        <v>4998</v>
      </c>
      <c r="I342">
        <v>3872843</v>
      </c>
      <c r="J342">
        <v>3868736</v>
      </c>
      <c r="K342">
        <v>0</v>
      </c>
      <c r="L342">
        <v>3986</v>
      </c>
    </row>
    <row r="343" spans="1:12" x14ac:dyDescent="0.25">
      <c r="A343" t="s">
        <v>35</v>
      </c>
      <c r="B343" t="s">
        <v>17</v>
      </c>
      <c r="C343">
        <v>76.81</v>
      </c>
      <c r="D343">
        <v>858</v>
      </c>
      <c r="E343">
        <v>144</v>
      </c>
      <c r="F343">
        <v>16</v>
      </c>
      <c r="G343">
        <v>5186</v>
      </c>
      <c r="H343">
        <v>6018</v>
      </c>
      <c r="I343">
        <v>3868577</v>
      </c>
      <c r="J343">
        <v>3867750</v>
      </c>
      <c r="K343" s="1">
        <v>1E-176</v>
      </c>
      <c r="L343">
        <v>628</v>
      </c>
    </row>
    <row r="344" spans="1:12" x14ac:dyDescent="0.25">
      <c r="A344" s="2" t="s">
        <v>35</v>
      </c>
      <c r="B344" s="2" t="s">
        <v>17</v>
      </c>
      <c r="C344" s="2">
        <v>75.099999999999994</v>
      </c>
      <c r="D344" s="2">
        <v>747</v>
      </c>
      <c r="E344" s="2">
        <v>159</v>
      </c>
      <c r="F344" s="2">
        <v>12</v>
      </c>
      <c r="G344" s="2">
        <v>65</v>
      </c>
      <c r="H344" s="2">
        <v>796</v>
      </c>
      <c r="I344" s="2">
        <v>3873801</v>
      </c>
      <c r="J344" s="2">
        <v>3873067</v>
      </c>
      <c r="K344" s="8">
        <v>9.9999999999999999E-132</v>
      </c>
      <c r="L344" s="2">
        <v>479</v>
      </c>
    </row>
    <row r="345" spans="1:12" x14ac:dyDescent="0.25">
      <c r="A345" s="6" t="s">
        <v>83</v>
      </c>
      <c r="C345" t="s">
        <v>84</v>
      </c>
      <c r="D345">
        <f>SUM(D341:D344)</f>
        <v>18944</v>
      </c>
    </row>
    <row r="346" spans="1:12" x14ac:dyDescent="0.25">
      <c r="A346">
        <f>(C341/100)*D341</f>
        <v>10472.8977</v>
      </c>
      <c r="C346" s="4" t="s">
        <v>85</v>
      </c>
      <c r="D346" s="12">
        <f>(A351/D345)/D345</f>
        <v>4.2137218444690471E-5</v>
      </c>
    </row>
    <row r="347" spans="1:12" x14ac:dyDescent="0.25">
      <c r="A347">
        <f t="shared" ref="A347:A349" si="11">(C342/100)*D342</f>
        <v>3429.1720000000005</v>
      </c>
      <c r="C347" s="4" t="s">
        <v>86</v>
      </c>
      <c r="D347" s="12">
        <f>(C341/100)/D341</f>
        <v>6.085067459410016E-5</v>
      </c>
    </row>
    <row r="348" spans="1:12" x14ac:dyDescent="0.25">
      <c r="A348">
        <f t="shared" si="11"/>
        <v>659.02980000000002</v>
      </c>
      <c r="C348" t="s">
        <v>87</v>
      </c>
      <c r="D348">
        <v>19037</v>
      </c>
    </row>
    <row r="349" spans="1:12" x14ac:dyDescent="0.25">
      <c r="A349" s="2">
        <f t="shared" si="11"/>
        <v>560.99699999999996</v>
      </c>
    </row>
    <row r="350" spans="1:12" x14ac:dyDescent="0.25">
      <c r="A350" s="6">
        <f>SUM(A346:A349)</f>
        <v>15122.0965</v>
      </c>
    </row>
    <row r="351" spans="1:12" x14ac:dyDescent="0.25">
      <c r="A351">
        <v>15122</v>
      </c>
      <c r="B351" t="s">
        <v>88</v>
      </c>
    </row>
    <row r="354" spans="1:12" x14ac:dyDescent="0.25">
      <c r="A354" t="s">
        <v>117</v>
      </c>
      <c r="B354" t="s">
        <v>71</v>
      </c>
      <c r="C354" t="s">
        <v>72</v>
      </c>
      <c r="D354" t="s">
        <v>73</v>
      </c>
      <c r="E354" t="s">
        <v>74</v>
      </c>
      <c r="F354" t="s">
        <v>75</v>
      </c>
      <c r="G354" t="s">
        <v>76</v>
      </c>
      <c r="H354" t="s">
        <v>77</v>
      </c>
      <c r="I354" t="s">
        <v>78</v>
      </c>
      <c r="J354" t="s">
        <v>79</v>
      </c>
      <c r="K354" t="s">
        <v>80</v>
      </c>
      <c r="L354" t="s">
        <v>81</v>
      </c>
    </row>
    <row r="355" spans="1:12" x14ac:dyDescent="0.25">
      <c r="A355" t="s">
        <v>36</v>
      </c>
      <c r="B355" t="s">
        <v>4</v>
      </c>
      <c r="C355">
        <v>87.95</v>
      </c>
      <c r="D355">
        <v>14435</v>
      </c>
      <c r="E355">
        <v>1418</v>
      </c>
      <c r="F355">
        <v>80</v>
      </c>
      <c r="G355">
        <v>1379</v>
      </c>
      <c r="H355">
        <v>15679</v>
      </c>
      <c r="I355">
        <v>176886703</v>
      </c>
      <c r="J355">
        <v>176900949</v>
      </c>
      <c r="K355">
        <v>0</v>
      </c>
      <c r="L355" s="1">
        <v>18120</v>
      </c>
    </row>
    <row r="356" spans="1:12" x14ac:dyDescent="0.25">
      <c r="A356" t="s">
        <v>36</v>
      </c>
      <c r="B356" t="s">
        <v>4</v>
      </c>
      <c r="C356">
        <v>75.150000000000006</v>
      </c>
      <c r="D356">
        <v>495</v>
      </c>
      <c r="E356">
        <v>89</v>
      </c>
      <c r="F356">
        <v>14</v>
      </c>
      <c r="G356">
        <v>460</v>
      </c>
      <c r="H356">
        <v>928</v>
      </c>
      <c r="I356">
        <v>176886112</v>
      </c>
      <c r="J356">
        <v>176886598</v>
      </c>
      <c r="K356" s="1">
        <v>1E-79</v>
      </c>
      <c r="L356">
        <v>306</v>
      </c>
    </row>
    <row r="357" spans="1:12" x14ac:dyDescent="0.25">
      <c r="A357" s="2" t="s">
        <v>36</v>
      </c>
      <c r="B357" s="2" t="s">
        <v>4</v>
      </c>
      <c r="C357" s="2">
        <v>69.849999999999994</v>
      </c>
      <c r="D357" s="2">
        <v>325</v>
      </c>
      <c r="E357" s="2">
        <v>61</v>
      </c>
      <c r="F357" s="2">
        <v>14</v>
      </c>
      <c r="G357" s="2">
        <v>15942</v>
      </c>
      <c r="H357" s="2">
        <v>16250</v>
      </c>
      <c r="I357" s="2">
        <v>176901244</v>
      </c>
      <c r="J357" s="2">
        <v>176901547</v>
      </c>
      <c r="K357" s="8">
        <v>4.0000000000000002E-22</v>
      </c>
      <c r="L357" s="2">
        <v>114</v>
      </c>
    </row>
    <row r="358" spans="1:12" x14ac:dyDescent="0.25">
      <c r="A358" s="6" t="s">
        <v>83</v>
      </c>
      <c r="C358" t="s">
        <v>84</v>
      </c>
      <c r="D358">
        <f>SUM(D355:D357)</f>
        <v>15255</v>
      </c>
    </row>
    <row r="359" spans="1:12" x14ac:dyDescent="0.25">
      <c r="A359">
        <f>(C355/100)*D355</f>
        <v>12695.5825</v>
      </c>
      <c r="C359" s="4" t="s">
        <v>85</v>
      </c>
      <c r="D359" s="12">
        <f>(A363/D358)/D358</f>
        <v>5.7129959700711202E-5</v>
      </c>
    </row>
    <row r="360" spans="1:12" x14ac:dyDescent="0.25">
      <c r="A360">
        <f>(C356/100)*D356</f>
        <v>371.99250000000001</v>
      </c>
      <c r="C360" s="4" t="s">
        <v>86</v>
      </c>
      <c r="D360" s="12">
        <f>(C355/100)/D355</f>
        <v>6.092829927260132E-5</v>
      </c>
    </row>
    <row r="361" spans="1:12" x14ac:dyDescent="0.25">
      <c r="A361" s="2">
        <f>(C357/100)*D357</f>
        <v>227.01249999999996</v>
      </c>
      <c r="C361" t="s">
        <v>87</v>
      </c>
      <c r="D361">
        <v>16288</v>
      </c>
    </row>
    <row r="362" spans="1:12" x14ac:dyDescent="0.25">
      <c r="A362">
        <f>SUM(A359:A361)</f>
        <v>13294.587500000001</v>
      </c>
    </row>
    <row r="363" spans="1:12" x14ac:dyDescent="0.25">
      <c r="A363">
        <v>13295</v>
      </c>
      <c r="B363" t="s">
        <v>88</v>
      </c>
    </row>
    <row r="366" spans="1:12" x14ac:dyDescent="0.25">
      <c r="A366" t="s">
        <v>118</v>
      </c>
      <c r="B366" t="s">
        <v>71</v>
      </c>
      <c r="C366" t="s">
        <v>72</v>
      </c>
      <c r="D366" t="s">
        <v>73</v>
      </c>
      <c r="E366" t="s">
        <v>74</v>
      </c>
      <c r="F366" t="s">
        <v>75</v>
      </c>
      <c r="G366" t="s">
        <v>76</v>
      </c>
      <c r="H366" t="s">
        <v>77</v>
      </c>
      <c r="I366" t="s">
        <v>78</v>
      </c>
      <c r="J366" t="s">
        <v>79</v>
      </c>
      <c r="K366" t="s">
        <v>80</v>
      </c>
      <c r="L366" t="s">
        <v>81</v>
      </c>
    </row>
    <row r="367" spans="1:12" x14ac:dyDescent="0.25">
      <c r="A367" t="s">
        <v>37</v>
      </c>
      <c r="B367" t="s">
        <v>3</v>
      </c>
      <c r="C367">
        <v>78.91</v>
      </c>
      <c r="D367">
        <v>12906</v>
      </c>
      <c r="E367">
        <v>2113</v>
      </c>
      <c r="F367">
        <v>178</v>
      </c>
      <c r="G367">
        <v>1278</v>
      </c>
      <c r="H367">
        <v>13875</v>
      </c>
      <c r="I367">
        <v>35531021</v>
      </c>
      <c r="J367">
        <v>35518417</v>
      </c>
      <c r="K367">
        <v>0</v>
      </c>
      <c r="L367" s="1">
        <v>10750</v>
      </c>
    </row>
    <row r="368" spans="1:12" x14ac:dyDescent="0.25">
      <c r="A368" s="2" t="s">
        <v>37</v>
      </c>
      <c r="B368" s="2" t="s">
        <v>3</v>
      </c>
      <c r="C368" s="2">
        <v>75.36</v>
      </c>
      <c r="D368" s="2">
        <v>1234</v>
      </c>
      <c r="E368" s="2">
        <v>255</v>
      </c>
      <c r="F368" s="2">
        <v>20</v>
      </c>
      <c r="G368" s="2">
        <v>1</v>
      </c>
      <c r="H368" s="2">
        <v>1218</v>
      </c>
      <c r="I368" s="2">
        <v>35532464</v>
      </c>
      <c r="J368" s="2">
        <v>35531264</v>
      </c>
      <c r="K368" s="2">
        <v>0</v>
      </c>
      <c r="L368" s="2">
        <v>809</v>
      </c>
    </row>
    <row r="369" spans="1:12" x14ac:dyDescent="0.25">
      <c r="A369" s="6" t="s">
        <v>83</v>
      </c>
      <c r="C369" t="s">
        <v>84</v>
      </c>
      <c r="D369">
        <f>SUM(D367:D368)</f>
        <v>14140</v>
      </c>
    </row>
    <row r="370" spans="1:12" x14ac:dyDescent="0.25">
      <c r="A370">
        <f>(C367/100)*D367</f>
        <v>10184.124599999999</v>
      </c>
      <c r="C370" s="4" t="s">
        <v>85</v>
      </c>
      <c r="D370" s="12">
        <f>(A373/D369)/D369</f>
        <v>5.5586787209737344E-5</v>
      </c>
    </row>
    <row r="371" spans="1:12" x14ac:dyDescent="0.25">
      <c r="A371" s="2">
        <f>(C368/100)*D368</f>
        <v>929.94240000000002</v>
      </c>
      <c r="C371" s="4" t="s">
        <v>86</v>
      </c>
      <c r="D371" s="12">
        <f>(C367/100)/D367</f>
        <v>6.1142104447543772E-5</v>
      </c>
    </row>
    <row r="372" spans="1:12" x14ac:dyDescent="0.25">
      <c r="A372">
        <f>SUM(A370:A371)</f>
        <v>11114.066999999999</v>
      </c>
      <c r="C372" t="s">
        <v>87</v>
      </c>
      <c r="D372">
        <v>13939</v>
      </c>
    </row>
    <row r="373" spans="1:12" x14ac:dyDescent="0.25">
      <c r="A373">
        <v>11114</v>
      </c>
      <c r="B373" t="s">
        <v>88</v>
      </c>
    </row>
    <row r="376" spans="1:12" x14ac:dyDescent="0.25">
      <c r="A376" t="s">
        <v>119</v>
      </c>
      <c r="B376" t="s">
        <v>71</v>
      </c>
      <c r="C376" t="s">
        <v>72</v>
      </c>
      <c r="D376" t="s">
        <v>73</v>
      </c>
      <c r="E376" t="s">
        <v>74</v>
      </c>
      <c r="F376" t="s">
        <v>75</v>
      </c>
      <c r="G376" t="s">
        <v>76</v>
      </c>
      <c r="H376" t="s">
        <v>77</v>
      </c>
      <c r="I376" t="s">
        <v>78</v>
      </c>
      <c r="J376" t="s">
        <v>79</v>
      </c>
      <c r="K376" t="s">
        <v>80</v>
      </c>
      <c r="L376" t="s">
        <v>81</v>
      </c>
    </row>
    <row r="377" spans="1:12" x14ac:dyDescent="0.25">
      <c r="A377" t="s">
        <v>38</v>
      </c>
      <c r="B377" t="s">
        <v>9</v>
      </c>
      <c r="C377">
        <v>70.7</v>
      </c>
      <c r="D377">
        <v>11509</v>
      </c>
      <c r="E377">
        <v>2334</v>
      </c>
      <c r="F377">
        <v>286</v>
      </c>
      <c r="G377">
        <v>11813</v>
      </c>
      <c r="H377">
        <v>22856</v>
      </c>
      <c r="I377">
        <v>14573787</v>
      </c>
      <c r="J377">
        <v>14562852</v>
      </c>
      <c r="K377">
        <v>0</v>
      </c>
      <c r="L377">
        <v>5200</v>
      </c>
    </row>
    <row r="378" spans="1:12" x14ac:dyDescent="0.25">
      <c r="A378" t="s">
        <v>38</v>
      </c>
      <c r="B378" t="s">
        <v>9</v>
      </c>
      <c r="C378">
        <v>70.78</v>
      </c>
      <c r="D378">
        <v>2019</v>
      </c>
      <c r="E378">
        <v>434</v>
      </c>
      <c r="F378">
        <v>30</v>
      </c>
      <c r="G378">
        <v>1126</v>
      </c>
      <c r="H378">
        <v>3110</v>
      </c>
      <c r="I378">
        <v>14583222</v>
      </c>
      <c r="J378">
        <v>14581326</v>
      </c>
      <c r="K378">
        <v>0</v>
      </c>
      <c r="L378">
        <v>987</v>
      </c>
    </row>
    <row r="379" spans="1:12" x14ac:dyDescent="0.25">
      <c r="A379" t="s">
        <v>38</v>
      </c>
      <c r="B379" t="s">
        <v>9</v>
      </c>
      <c r="C379">
        <v>72.099999999999994</v>
      </c>
      <c r="D379">
        <v>1810</v>
      </c>
      <c r="E379">
        <v>374</v>
      </c>
      <c r="F379">
        <v>45</v>
      </c>
      <c r="G379">
        <v>23699</v>
      </c>
      <c r="H379">
        <v>25465</v>
      </c>
      <c r="I379">
        <v>14562214</v>
      </c>
      <c r="J379">
        <v>14560493</v>
      </c>
      <c r="K379">
        <v>0</v>
      </c>
      <c r="L379">
        <v>902</v>
      </c>
    </row>
    <row r="380" spans="1:12" x14ac:dyDescent="0.25">
      <c r="A380" t="s">
        <v>38</v>
      </c>
      <c r="B380" t="s">
        <v>9</v>
      </c>
      <c r="C380">
        <v>68.760000000000005</v>
      </c>
      <c r="D380">
        <v>2500</v>
      </c>
      <c r="E380">
        <v>496</v>
      </c>
      <c r="F380">
        <v>79</v>
      </c>
      <c r="G380">
        <v>9061</v>
      </c>
      <c r="H380">
        <v>11415</v>
      </c>
      <c r="I380">
        <v>14577028</v>
      </c>
      <c r="J380">
        <v>14574669</v>
      </c>
      <c r="K380">
        <v>0</v>
      </c>
      <c r="L380">
        <v>888</v>
      </c>
    </row>
    <row r="381" spans="1:12" x14ac:dyDescent="0.25">
      <c r="A381" t="s">
        <v>38</v>
      </c>
      <c r="B381" t="s">
        <v>9</v>
      </c>
      <c r="C381">
        <v>69.319999999999993</v>
      </c>
      <c r="D381">
        <v>1581</v>
      </c>
      <c r="E381">
        <v>324</v>
      </c>
      <c r="F381">
        <v>42</v>
      </c>
      <c r="G381">
        <v>4398</v>
      </c>
      <c r="H381">
        <v>5927</v>
      </c>
      <c r="I381">
        <v>14580321</v>
      </c>
      <c r="J381">
        <v>14578851</v>
      </c>
      <c r="K381" s="1">
        <v>2E-174</v>
      </c>
      <c r="L381">
        <v>621</v>
      </c>
    </row>
    <row r="382" spans="1:12" x14ac:dyDescent="0.25">
      <c r="A382" t="s">
        <v>38</v>
      </c>
      <c r="B382" t="s">
        <v>9</v>
      </c>
      <c r="C382">
        <v>68.31</v>
      </c>
      <c r="D382">
        <v>1461</v>
      </c>
      <c r="E382">
        <v>310</v>
      </c>
      <c r="F382">
        <v>34</v>
      </c>
      <c r="G382">
        <v>7519</v>
      </c>
      <c r="H382">
        <v>8910</v>
      </c>
      <c r="I382">
        <v>14578522</v>
      </c>
      <c r="J382">
        <v>14577146</v>
      </c>
      <c r="K382" s="1">
        <v>7.9999999999999995E-148</v>
      </c>
      <c r="L382">
        <v>533</v>
      </c>
    </row>
    <row r="383" spans="1:12" x14ac:dyDescent="0.25">
      <c r="A383" t="s">
        <v>38</v>
      </c>
      <c r="B383" t="s">
        <v>9</v>
      </c>
      <c r="C383">
        <v>67.099999999999994</v>
      </c>
      <c r="D383">
        <v>1678</v>
      </c>
      <c r="E383">
        <v>386</v>
      </c>
      <c r="F383">
        <v>55</v>
      </c>
      <c r="G383">
        <v>25767</v>
      </c>
      <c r="H383">
        <v>27337</v>
      </c>
      <c r="I383">
        <v>14560432</v>
      </c>
      <c r="J383">
        <v>14558814</v>
      </c>
      <c r="K383" s="1">
        <v>1E-119</v>
      </c>
      <c r="L383">
        <v>439</v>
      </c>
    </row>
    <row r="384" spans="1:12" x14ac:dyDescent="0.25">
      <c r="A384" t="s">
        <v>38</v>
      </c>
      <c r="B384" t="s">
        <v>9</v>
      </c>
      <c r="C384">
        <v>79.17</v>
      </c>
      <c r="D384">
        <v>504</v>
      </c>
      <c r="E384">
        <v>88</v>
      </c>
      <c r="F384">
        <v>5</v>
      </c>
      <c r="G384">
        <v>3480</v>
      </c>
      <c r="H384">
        <v>3982</v>
      </c>
      <c r="I384">
        <v>14581222</v>
      </c>
      <c r="J384">
        <v>14580735</v>
      </c>
      <c r="K384" s="1">
        <v>3.0000000000000003E-116</v>
      </c>
      <c r="L384">
        <v>428</v>
      </c>
    </row>
    <row r="385" spans="1:12" x14ac:dyDescent="0.25">
      <c r="A385" t="s">
        <v>38</v>
      </c>
      <c r="B385" t="s">
        <v>9</v>
      </c>
      <c r="C385">
        <v>79.069999999999993</v>
      </c>
      <c r="D385">
        <v>258</v>
      </c>
      <c r="E385">
        <v>48</v>
      </c>
      <c r="F385">
        <v>2</v>
      </c>
      <c r="G385">
        <v>4149</v>
      </c>
      <c r="H385" s="9">
        <v>4401</v>
      </c>
      <c r="I385">
        <v>14580698</v>
      </c>
      <c r="J385">
        <v>14580442</v>
      </c>
      <c r="K385" s="1">
        <v>2.0000000000000001E-53</v>
      </c>
      <c r="L385">
        <v>219</v>
      </c>
    </row>
    <row r="386" spans="1:12" x14ac:dyDescent="0.25">
      <c r="A386" t="s">
        <v>38</v>
      </c>
      <c r="B386" t="s">
        <v>9</v>
      </c>
      <c r="C386">
        <v>77.72</v>
      </c>
      <c r="D386">
        <v>202</v>
      </c>
      <c r="E386">
        <v>43</v>
      </c>
      <c r="F386">
        <v>2</v>
      </c>
      <c r="G386">
        <v>577</v>
      </c>
      <c r="H386">
        <v>777</v>
      </c>
      <c r="I386">
        <v>14584288</v>
      </c>
      <c r="J386">
        <v>14584088</v>
      </c>
      <c r="K386" s="1">
        <v>7.9999999999999994E-34</v>
      </c>
      <c r="L386">
        <v>154</v>
      </c>
    </row>
    <row r="387" spans="1:12" x14ac:dyDescent="0.25">
      <c r="A387" s="3" t="s">
        <v>38</v>
      </c>
      <c r="B387" s="3" t="s">
        <v>9</v>
      </c>
      <c r="C387" s="3">
        <v>78.86</v>
      </c>
      <c r="D387" s="3">
        <v>123</v>
      </c>
      <c r="E387" s="3">
        <v>22</v>
      </c>
      <c r="F387" s="3">
        <v>1</v>
      </c>
      <c r="G387" s="3">
        <v>140</v>
      </c>
      <c r="H387" s="3">
        <v>262</v>
      </c>
      <c r="I387" s="3">
        <v>14584459</v>
      </c>
      <c r="J387" s="3">
        <v>14584341</v>
      </c>
      <c r="K387" s="7">
        <v>1.0000000000000001E-18</v>
      </c>
      <c r="L387" s="3">
        <v>104</v>
      </c>
    </row>
    <row r="388" spans="1:12" x14ac:dyDescent="0.25">
      <c r="A388" t="s">
        <v>38</v>
      </c>
      <c r="B388" t="s">
        <v>9</v>
      </c>
      <c r="C388">
        <v>72.19</v>
      </c>
      <c r="D388">
        <v>151</v>
      </c>
      <c r="E388">
        <v>35</v>
      </c>
      <c r="F388">
        <v>5</v>
      </c>
      <c r="G388">
        <v>23106</v>
      </c>
      <c r="H388">
        <v>23256</v>
      </c>
      <c r="I388">
        <v>14562362</v>
      </c>
      <c r="J388">
        <v>14562219</v>
      </c>
      <c r="K388" s="1">
        <v>9.9999999999999995E-8</v>
      </c>
      <c r="L388">
        <v>68</v>
      </c>
    </row>
    <row r="389" spans="1:12" x14ac:dyDescent="0.25">
      <c r="A389" s="2" t="s">
        <v>38</v>
      </c>
      <c r="B389" s="2" t="s">
        <v>9</v>
      </c>
      <c r="C389" s="2">
        <v>69.81</v>
      </c>
      <c r="D389" s="2">
        <v>106</v>
      </c>
      <c r="E389" s="2">
        <v>26</v>
      </c>
      <c r="F389" s="2">
        <v>1</v>
      </c>
      <c r="G389" s="2">
        <v>11510</v>
      </c>
      <c r="H389" s="2">
        <v>11615</v>
      </c>
      <c r="I389" s="2">
        <v>14574387</v>
      </c>
      <c r="J389" s="2">
        <v>14574288</v>
      </c>
      <c r="K389" s="2">
        <v>0.09</v>
      </c>
      <c r="L389" s="2">
        <v>48.2</v>
      </c>
    </row>
    <row r="390" spans="1:12" x14ac:dyDescent="0.25">
      <c r="A390" t="s">
        <v>83</v>
      </c>
      <c r="C390" t="s">
        <v>84</v>
      </c>
      <c r="D390">
        <f>SUM(D377:D389)-4</f>
        <v>23898</v>
      </c>
    </row>
    <row r="391" spans="1:12" x14ac:dyDescent="0.25">
      <c r="A391">
        <f>(C377/100)*D377</f>
        <v>8136.8630000000012</v>
      </c>
      <c r="C391" s="4" t="s">
        <v>85</v>
      </c>
      <c r="D391" s="12">
        <f>(A405/D390)/D390</f>
        <v>2.9496717088578279E-5</v>
      </c>
    </row>
    <row r="392" spans="1:12" x14ac:dyDescent="0.25">
      <c r="A392">
        <f>(C378/100)*D378</f>
        <v>1429.0482</v>
      </c>
      <c r="C392" s="4" t="s">
        <v>86</v>
      </c>
      <c r="D392" s="12">
        <f>(C377/100)/D377</f>
        <v>6.1430185072551929E-5</v>
      </c>
    </row>
    <row r="393" spans="1:12" x14ac:dyDescent="0.25">
      <c r="A393">
        <f t="shared" ref="A393:A402" si="12">(C379/100)*D379</f>
        <v>1305.01</v>
      </c>
      <c r="C393" t="s">
        <v>87</v>
      </c>
      <c r="D393">
        <v>27339</v>
      </c>
    </row>
    <row r="394" spans="1:12" x14ac:dyDescent="0.25">
      <c r="A394">
        <f t="shared" si="12"/>
        <v>1719.0000000000002</v>
      </c>
    </row>
    <row r="395" spans="1:12" x14ac:dyDescent="0.25">
      <c r="A395">
        <f t="shared" si="12"/>
        <v>1095.9491999999998</v>
      </c>
    </row>
    <row r="396" spans="1:12" x14ac:dyDescent="0.25">
      <c r="A396">
        <f t="shared" si="12"/>
        <v>998.0091000000001</v>
      </c>
    </row>
    <row r="397" spans="1:12" x14ac:dyDescent="0.25">
      <c r="A397">
        <f t="shared" si="12"/>
        <v>1125.9379999999999</v>
      </c>
    </row>
    <row r="398" spans="1:12" x14ac:dyDescent="0.25">
      <c r="A398">
        <f t="shared" si="12"/>
        <v>399.01680000000005</v>
      </c>
    </row>
    <row r="399" spans="1:12" x14ac:dyDescent="0.25">
      <c r="A399">
        <f>(C385/100)*D385-4</f>
        <v>200.00059999999999</v>
      </c>
      <c r="B399" t="s">
        <v>138</v>
      </c>
    </row>
    <row r="400" spans="1:12" x14ac:dyDescent="0.25">
      <c r="A400">
        <f>(C386/100)*D386</f>
        <v>156.99440000000001</v>
      </c>
    </row>
    <row r="401" spans="1:12" x14ac:dyDescent="0.25">
      <c r="A401">
        <f t="shared" si="12"/>
        <v>96.997799999999998</v>
      </c>
    </row>
    <row r="402" spans="1:12" x14ac:dyDescent="0.25">
      <c r="A402">
        <f t="shared" si="12"/>
        <v>109.0069</v>
      </c>
    </row>
    <row r="403" spans="1:12" x14ac:dyDescent="0.25">
      <c r="A403" s="2">
        <f>(C389/100)*D389</f>
        <v>73.99860000000001</v>
      </c>
    </row>
    <row r="404" spans="1:12" x14ac:dyDescent="0.25">
      <c r="A404" s="6">
        <f>SUM(A391:A403)</f>
        <v>16845.832599999998</v>
      </c>
    </row>
    <row r="405" spans="1:12" x14ac:dyDescent="0.25">
      <c r="A405">
        <v>16846</v>
      </c>
      <c r="B405" t="s">
        <v>88</v>
      </c>
    </row>
    <row r="408" spans="1:12" x14ac:dyDescent="0.25">
      <c r="A408" t="s">
        <v>120</v>
      </c>
      <c r="B408" t="s">
        <v>71</v>
      </c>
      <c r="C408" t="s">
        <v>72</v>
      </c>
      <c r="D408" t="s">
        <v>73</v>
      </c>
      <c r="E408" t="s">
        <v>74</v>
      </c>
      <c r="F408" t="s">
        <v>75</v>
      </c>
      <c r="G408" t="s">
        <v>76</v>
      </c>
      <c r="H408" t="s">
        <v>77</v>
      </c>
      <c r="I408" t="s">
        <v>78</v>
      </c>
      <c r="J408" t="s">
        <v>79</v>
      </c>
      <c r="K408" t="s">
        <v>80</v>
      </c>
      <c r="L408" t="s">
        <v>81</v>
      </c>
    </row>
    <row r="409" spans="1:12" x14ac:dyDescent="0.25">
      <c r="A409" t="s">
        <v>39</v>
      </c>
      <c r="B409" t="s">
        <v>7</v>
      </c>
      <c r="C409">
        <v>74.260000000000005</v>
      </c>
      <c r="D409">
        <v>12079</v>
      </c>
      <c r="E409">
        <v>2256</v>
      </c>
      <c r="F409">
        <v>225</v>
      </c>
      <c r="G409">
        <v>3731</v>
      </c>
      <c r="H409">
        <v>15406</v>
      </c>
      <c r="I409">
        <v>13349800</v>
      </c>
      <c r="J409">
        <v>13361428</v>
      </c>
      <c r="K409">
        <v>0</v>
      </c>
      <c r="L409">
        <v>7521</v>
      </c>
    </row>
    <row r="410" spans="1:12" x14ac:dyDescent="0.25">
      <c r="A410" t="s">
        <v>39</v>
      </c>
      <c r="B410" t="s">
        <v>7</v>
      </c>
      <c r="C410">
        <v>79.5</v>
      </c>
      <c r="D410">
        <v>3981</v>
      </c>
      <c r="E410">
        <v>617</v>
      </c>
      <c r="F410">
        <v>62</v>
      </c>
      <c r="G410">
        <v>17284</v>
      </c>
      <c r="H410">
        <v>21149</v>
      </c>
      <c r="I410">
        <v>13363133</v>
      </c>
      <c r="J410">
        <v>13367029</v>
      </c>
      <c r="K410">
        <v>0</v>
      </c>
      <c r="L410">
        <v>3400</v>
      </c>
    </row>
    <row r="411" spans="1:12" x14ac:dyDescent="0.25">
      <c r="A411" t="s">
        <v>39</v>
      </c>
      <c r="B411" t="s">
        <v>7</v>
      </c>
      <c r="C411">
        <v>79.64</v>
      </c>
      <c r="D411">
        <v>1891</v>
      </c>
      <c r="E411">
        <v>347</v>
      </c>
      <c r="F411">
        <v>22</v>
      </c>
      <c r="G411">
        <v>2</v>
      </c>
      <c r="H411">
        <v>1870</v>
      </c>
      <c r="I411">
        <v>13346352</v>
      </c>
      <c r="J411">
        <v>13348226</v>
      </c>
      <c r="K411">
        <v>0</v>
      </c>
      <c r="L411">
        <v>1609</v>
      </c>
    </row>
    <row r="412" spans="1:12" x14ac:dyDescent="0.25">
      <c r="A412" t="s">
        <v>39</v>
      </c>
      <c r="B412" t="s">
        <v>7</v>
      </c>
      <c r="C412">
        <v>74.88</v>
      </c>
      <c r="D412">
        <v>1294</v>
      </c>
      <c r="E412">
        <v>210</v>
      </c>
      <c r="F412">
        <v>25</v>
      </c>
      <c r="G412">
        <v>22835</v>
      </c>
      <c r="H412">
        <v>24052</v>
      </c>
      <c r="I412">
        <v>13368238</v>
      </c>
      <c r="J412">
        <v>13369492</v>
      </c>
      <c r="K412">
        <v>0</v>
      </c>
      <c r="L412">
        <v>859</v>
      </c>
    </row>
    <row r="413" spans="1:12" x14ac:dyDescent="0.25">
      <c r="A413" t="s">
        <v>39</v>
      </c>
      <c r="B413" t="s">
        <v>7</v>
      </c>
      <c r="C413">
        <v>74.98</v>
      </c>
      <c r="D413">
        <v>1275</v>
      </c>
      <c r="E413">
        <v>210</v>
      </c>
      <c r="F413">
        <v>30</v>
      </c>
      <c r="G413">
        <v>15625</v>
      </c>
      <c r="H413">
        <v>16854</v>
      </c>
      <c r="I413">
        <v>13361551</v>
      </c>
      <c r="J413">
        <v>13362761</v>
      </c>
      <c r="K413">
        <v>0</v>
      </c>
      <c r="L413">
        <v>825</v>
      </c>
    </row>
    <row r="414" spans="1:12" x14ac:dyDescent="0.25">
      <c r="A414" t="s">
        <v>39</v>
      </c>
      <c r="B414" t="s">
        <v>7</v>
      </c>
      <c r="C414">
        <v>73.959999999999994</v>
      </c>
      <c r="D414">
        <v>868</v>
      </c>
      <c r="E414">
        <v>160</v>
      </c>
      <c r="F414">
        <v>18</v>
      </c>
      <c r="G414">
        <v>22003</v>
      </c>
      <c r="H414">
        <v>22828</v>
      </c>
      <c r="I414">
        <v>13367036</v>
      </c>
      <c r="J414">
        <v>13367879</v>
      </c>
      <c r="K414" s="1">
        <v>9.9999999999999991E-146</v>
      </c>
      <c r="L414">
        <v>526</v>
      </c>
    </row>
    <row r="415" spans="1:12" x14ac:dyDescent="0.25">
      <c r="A415" t="s">
        <v>39</v>
      </c>
      <c r="B415" t="s">
        <v>7</v>
      </c>
      <c r="C415">
        <v>84.66</v>
      </c>
      <c r="D415">
        <v>326</v>
      </c>
      <c r="E415">
        <v>50</v>
      </c>
      <c r="F415">
        <v>0</v>
      </c>
      <c r="G415">
        <v>25339</v>
      </c>
      <c r="H415">
        <v>25664</v>
      </c>
      <c r="I415">
        <v>13369650</v>
      </c>
      <c r="J415">
        <v>13369975</v>
      </c>
      <c r="K415" s="1">
        <v>8.0000000000000003E-97</v>
      </c>
      <c r="L415">
        <v>363</v>
      </c>
    </row>
    <row r="416" spans="1:12" x14ac:dyDescent="0.25">
      <c r="A416" s="2" t="s">
        <v>39</v>
      </c>
      <c r="B416" s="2" t="s">
        <v>7</v>
      </c>
      <c r="C416" s="2">
        <v>76.08</v>
      </c>
      <c r="D416" s="2">
        <v>418</v>
      </c>
      <c r="E416" s="2">
        <v>73</v>
      </c>
      <c r="F416" s="2">
        <v>8</v>
      </c>
      <c r="G416" s="2">
        <v>1906</v>
      </c>
      <c r="H416" s="2">
        <v>2307</v>
      </c>
      <c r="I416" s="2">
        <v>13348903</v>
      </c>
      <c r="J416" s="2">
        <v>13349309</v>
      </c>
      <c r="K416" s="8">
        <v>3.9999999999999998E-75</v>
      </c>
      <c r="L416" s="2">
        <v>291</v>
      </c>
    </row>
    <row r="417" spans="1:12" x14ac:dyDescent="0.25">
      <c r="A417" s="6" t="s">
        <v>83</v>
      </c>
      <c r="C417" t="s">
        <v>84</v>
      </c>
      <c r="D417">
        <f>SUM(D409:D416)</f>
        <v>22132</v>
      </c>
    </row>
    <row r="418" spans="1:12" x14ac:dyDescent="0.25">
      <c r="A418">
        <f>(C409/100)*D409</f>
        <v>8969.8654000000006</v>
      </c>
      <c r="C418" s="4" t="s">
        <v>85</v>
      </c>
      <c r="D418" s="12">
        <f>(A427/D417)/D417</f>
        <v>3.4302016956963833E-5</v>
      </c>
    </row>
    <row r="419" spans="1:12" x14ac:dyDescent="0.25">
      <c r="A419">
        <f t="shared" ref="A419:A425" si="13">(C410/100)*D410</f>
        <v>3164.895</v>
      </c>
      <c r="C419" s="4" t="s">
        <v>86</v>
      </c>
      <c r="D419" s="12">
        <f>(C409/100)/D409</f>
        <v>6.1478599221789887E-5</v>
      </c>
    </row>
    <row r="420" spans="1:12" x14ac:dyDescent="0.25">
      <c r="A420">
        <f t="shared" si="13"/>
        <v>1505.9924000000001</v>
      </c>
      <c r="C420" t="s">
        <v>87</v>
      </c>
      <c r="D420">
        <v>25766</v>
      </c>
    </row>
    <row r="421" spans="1:12" x14ac:dyDescent="0.25">
      <c r="A421">
        <f t="shared" si="13"/>
        <v>968.94719999999984</v>
      </c>
    </row>
    <row r="422" spans="1:12" x14ac:dyDescent="0.25">
      <c r="A422">
        <f t="shared" si="13"/>
        <v>955.995</v>
      </c>
    </row>
    <row r="423" spans="1:12" x14ac:dyDescent="0.25">
      <c r="A423">
        <f t="shared" si="13"/>
        <v>641.97279999999989</v>
      </c>
    </row>
    <row r="424" spans="1:12" x14ac:dyDescent="0.25">
      <c r="A424">
        <f t="shared" si="13"/>
        <v>275.99160000000001</v>
      </c>
    </row>
    <row r="425" spans="1:12" x14ac:dyDescent="0.25">
      <c r="A425" s="2">
        <f t="shared" si="13"/>
        <v>318.01440000000002</v>
      </c>
    </row>
    <row r="426" spans="1:12" x14ac:dyDescent="0.25">
      <c r="A426" s="6">
        <f>SUM(A418:A425)</f>
        <v>16801.673800000004</v>
      </c>
    </row>
    <row r="427" spans="1:12" x14ac:dyDescent="0.25">
      <c r="A427">
        <v>16802</v>
      </c>
    </row>
    <row r="430" spans="1:12" x14ac:dyDescent="0.25">
      <c r="A430" t="s">
        <v>121</v>
      </c>
      <c r="B430" t="s">
        <v>71</v>
      </c>
      <c r="C430" t="s">
        <v>72</v>
      </c>
      <c r="D430" t="s">
        <v>73</v>
      </c>
      <c r="E430" t="s">
        <v>74</v>
      </c>
      <c r="F430" t="s">
        <v>75</v>
      </c>
      <c r="G430" t="s">
        <v>76</v>
      </c>
      <c r="H430" t="s">
        <v>77</v>
      </c>
      <c r="I430" t="s">
        <v>78</v>
      </c>
      <c r="J430" t="s">
        <v>79</v>
      </c>
      <c r="K430" t="s">
        <v>80</v>
      </c>
      <c r="L430" t="s">
        <v>81</v>
      </c>
    </row>
    <row r="431" spans="1:12" x14ac:dyDescent="0.25">
      <c r="A431" t="s">
        <v>40</v>
      </c>
      <c r="B431" t="s">
        <v>4</v>
      </c>
      <c r="C431">
        <v>77.599999999999994</v>
      </c>
      <c r="D431">
        <v>12596</v>
      </c>
      <c r="E431">
        <v>1973</v>
      </c>
      <c r="F431">
        <v>208</v>
      </c>
      <c r="G431">
        <v>16</v>
      </c>
      <c r="H431">
        <v>12245</v>
      </c>
      <c r="I431">
        <v>28655810</v>
      </c>
      <c r="J431">
        <v>28667923</v>
      </c>
      <c r="K431">
        <v>0</v>
      </c>
      <c r="L431">
        <v>9824</v>
      </c>
    </row>
    <row r="432" spans="1:12" x14ac:dyDescent="0.25">
      <c r="A432" s="2" t="s">
        <v>40</v>
      </c>
      <c r="B432" s="2" t="s">
        <v>4</v>
      </c>
      <c r="C432" s="2">
        <v>85.71</v>
      </c>
      <c r="D432" s="2">
        <v>35</v>
      </c>
      <c r="E432" s="2">
        <v>5</v>
      </c>
      <c r="F432" s="2">
        <v>0</v>
      </c>
      <c r="G432" s="2">
        <v>12395</v>
      </c>
      <c r="H432" s="2">
        <v>12429</v>
      </c>
      <c r="I432" s="2">
        <v>63165743</v>
      </c>
      <c r="J432" s="2">
        <v>63165777</v>
      </c>
      <c r="K432" s="2">
        <v>6.1</v>
      </c>
      <c r="L432" s="2">
        <v>41</v>
      </c>
    </row>
    <row r="433" spans="1:12" x14ac:dyDescent="0.25">
      <c r="A433" s="6" t="s">
        <v>83</v>
      </c>
      <c r="C433" t="s">
        <v>84</v>
      </c>
      <c r="D433">
        <f>SUM(D431:D432)</f>
        <v>12631</v>
      </c>
    </row>
    <row r="434" spans="1:12" x14ac:dyDescent="0.25">
      <c r="A434">
        <f>(C431/100)*D431</f>
        <v>9774.4959999999992</v>
      </c>
      <c r="C434" s="4" t="s">
        <v>85</v>
      </c>
      <c r="D434" s="12">
        <f>(A437/D433)/D433</f>
        <v>6.1450841198020382E-5</v>
      </c>
    </row>
    <row r="435" spans="1:12" x14ac:dyDescent="0.25">
      <c r="A435" s="2">
        <f>(C432/100)*D432</f>
        <v>29.9985</v>
      </c>
      <c r="C435" s="4" t="s">
        <v>86</v>
      </c>
      <c r="D435" s="12">
        <f>(C431/100)/D431</f>
        <v>6.1606859320419177E-5</v>
      </c>
    </row>
    <row r="436" spans="1:12" x14ac:dyDescent="0.25">
      <c r="A436">
        <f>SUM(A434:A435)</f>
        <v>9804.4944999999989</v>
      </c>
      <c r="C436" t="s">
        <v>87</v>
      </c>
      <c r="D436">
        <v>12548</v>
      </c>
    </row>
    <row r="437" spans="1:12" x14ac:dyDescent="0.25">
      <c r="A437">
        <v>9804</v>
      </c>
      <c r="B437" t="s">
        <v>88</v>
      </c>
    </row>
    <row r="440" spans="1:12" x14ac:dyDescent="0.25">
      <c r="A440" t="s">
        <v>122</v>
      </c>
      <c r="B440" t="s">
        <v>71</v>
      </c>
      <c r="C440" t="s">
        <v>72</v>
      </c>
      <c r="D440" t="s">
        <v>73</v>
      </c>
      <c r="E440" t="s">
        <v>74</v>
      </c>
      <c r="F440" t="s">
        <v>75</v>
      </c>
      <c r="G440" t="s">
        <v>76</v>
      </c>
      <c r="H440" t="s">
        <v>77</v>
      </c>
      <c r="I440" t="s">
        <v>78</v>
      </c>
      <c r="J440" t="s">
        <v>79</v>
      </c>
      <c r="K440" t="s">
        <v>80</v>
      </c>
      <c r="L440" t="s">
        <v>81</v>
      </c>
    </row>
    <row r="441" spans="1:12" x14ac:dyDescent="0.25">
      <c r="A441" t="s">
        <v>41</v>
      </c>
      <c r="B441" t="s">
        <v>7</v>
      </c>
      <c r="C441">
        <v>73.75</v>
      </c>
      <c r="D441">
        <v>11899</v>
      </c>
      <c r="E441">
        <v>2290</v>
      </c>
      <c r="F441">
        <v>237</v>
      </c>
      <c r="G441">
        <v>12946</v>
      </c>
      <c r="H441">
        <v>24504</v>
      </c>
      <c r="I441">
        <v>11605790</v>
      </c>
      <c r="J441">
        <v>11594386</v>
      </c>
      <c r="K441">
        <v>0</v>
      </c>
      <c r="L441">
        <v>7057</v>
      </c>
    </row>
    <row r="442" spans="1:12" x14ac:dyDescent="0.25">
      <c r="A442" t="s">
        <v>41</v>
      </c>
      <c r="B442" t="s">
        <v>7</v>
      </c>
      <c r="C442">
        <v>76.67</v>
      </c>
      <c r="D442">
        <v>8271</v>
      </c>
      <c r="E442">
        <v>1496</v>
      </c>
      <c r="F442">
        <v>126</v>
      </c>
      <c r="G442">
        <v>27342</v>
      </c>
      <c r="H442">
        <v>35391</v>
      </c>
      <c r="I442">
        <v>11591945</v>
      </c>
      <c r="J442">
        <v>11583888</v>
      </c>
      <c r="K442">
        <v>0</v>
      </c>
      <c r="L442">
        <v>6038</v>
      </c>
    </row>
    <row r="443" spans="1:12" x14ac:dyDescent="0.25">
      <c r="A443" t="s">
        <v>41</v>
      </c>
      <c r="B443" t="s">
        <v>7</v>
      </c>
      <c r="C443">
        <v>72.14</v>
      </c>
      <c r="D443">
        <v>1895</v>
      </c>
      <c r="E443">
        <v>382</v>
      </c>
      <c r="F443">
        <v>49</v>
      </c>
      <c r="G443">
        <v>36121</v>
      </c>
      <c r="H443">
        <v>37926</v>
      </c>
      <c r="I443">
        <v>11583440</v>
      </c>
      <c r="J443">
        <v>11581603</v>
      </c>
      <c r="K443">
        <v>0</v>
      </c>
      <c r="L443">
        <v>948</v>
      </c>
    </row>
    <row r="444" spans="1:12" x14ac:dyDescent="0.25">
      <c r="A444" t="s">
        <v>41</v>
      </c>
      <c r="B444" t="s">
        <v>7</v>
      </c>
      <c r="C444">
        <v>80</v>
      </c>
      <c r="D444">
        <v>1055</v>
      </c>
      <c r="E444">
        <v>185</v>
      </c>
      <c r="F444">
        <v>8</v>
      </c>
      <c r="G444">
        <v>26140</v>
      </c>
      <c r="H444">
        <v>27177</v>
      </c>
      <c r="I444">
        <v>11593028</v>
      </c>
      <c r="J444">
        <v>11591983</v>
      </c>
      <c r="K444">
        <v>0</v>
      </c>
      <c r="L444">
        <v>939</v>
      </c>
    </row>
    <row r="445" spans="1:12" x14ac:dyDescent="0.25">
      <c r="A445" t="s">
        <v>41</v>
      </c>
      <c r="B445" t="s">
        <v>7</v>
      </c>
      <c r="C445">
        <v>74.569999999999993</v>
      </c>
      <c r="D445">
        <v>999</v>
      </c>
      <c r="E445">
        <v>189</v>
      </c>
      <c r="F445">
        <v>12</v>
      </c>
      <c r="G445">
        <v>38317</v>
      </c>
      <c r="H445">
        <v>39292</v>
      </c>
      <c r="I445">
        <v>11581550</v>
      </c>
      <c r="J445">
        <v>11580594</v>
      </c>
      <c r="K445">
        <v>0</v>
      </c>
      <c r="L445">
        <v>661</v>
      </c>
    </row>
    <row r="446" spans="1:12" x14ac:dyDescent="0.25">
      <c r="A446" t="s">
        <v>41</v>
      </c>
      <c r="B446" t="s">
        <v>7</v>
      </c>
      <c r="C446">
        <v>91.4</v>
      </c>
      <c r="D446">
        <v>279</v>
      </c>
      <c r="E446">
        <v>24</v>
      </c>
      <c r="F446">
        <v>0</v>
      </c>
      <c r="G446">
        <v>11906</v>
      </c>
      <c r="H446">
        <v>12184</v>
      </c>
      <c r="I446">
        <v>11606818</v>
      </c>
      <c r="J446">
        <v>11606540</v>
      </c>
      <c r="K446" s="1">
        <v>1.9999999999999999E-106</v>
      </c>
      <c r="L446">
        <v>396</v>
      </c>
    </row>
    <row r="447" spans="1:12" x14ac:dyDescent="0.25">
      <c r="A447" t="s">
        <v>41</v>
      </c>
      <c r="B447" t="s">
        <v>7</v>
      </c>
      <c r="C447">
        <v>70.67</v>
      </c>
      <c r="D447">
        <v>699</v>
      </c>
      <c r="E447">
        <v>127</v>
      </c>
      <c r="F447">
        <v>16</v>
      </c>
      <c r="G447">
        <v>40660</v>
      </c>
      <c r="H447">
        <v>41341</v>
      </c>
      <c r="I447">
        <v>11578882</v>
      </c>
      <c r="J447">
        <v>11578245</v>
      </c>
      <c r="K447" s="1">
        <v>7.0000000000000002E-88</v>
      </c>
      <c r="L447">
        <v>334</v>
      </c>
    </row>
    <row r="448" spans="1:12" x14ac:dyDescent="0.25">
      <c r="A448" t="s">
        <v>41</v>
      </c>
      <c r="B448" t="s">
        <v>7</v>
      </c>
      <c r="C448">
        <v>82.3</v>
      </c>
      <c r="D448">
        <v>305</v>
      </c>
      <c r="E448">
        <v>50</v>
      </c>
      <c r="F448">
        <v>2</v>
      </c>
      <c r="G448">
        <v>39699</v>
      </c>
      <c r="H448">
        <v>40003</v>
      </c>
      <c r="I448">
        <v>11580494</v>
      </c>
      <c r="J448">
        <v>11580194</v>
      </c>
      <c r="K448" s="1">
        <v>4E-78</v>
      </c>
      <c r="L448">
        <v>302</v>
      </c>
    </row>
    <row r="449" spans="1:12" x14ac:dyDescent="0.25">
      <c r="A449" t="s">
        <v>41</v>
      </c>
      <c r="B449" t="s">
        <v>7</v>
      </c>
      <c r="C449">
        <v>64.86</v>
      </c>
      <c r="D449">
        <v>1588</v>
      </c>
      <c r="E449">
        <v>365</v>
      </c>
      <c r="F449">
        <v>50</v>
      </c>
      <c r="G449">
        <v>4879</v>
      </c>
      <c r="H449">
        <v>6342</v>
      </c>
      <c r="I449">
        <v>11612291</v>
      </c>
      <c r="J449">
        <v>11610773</v>
      </c>
      <c r="K449" s="1">
        <v>1.9999999999999999E-76</v>
      </c>
      <c r="L449">
        <v>297</v>
      </c>
    </row>
    <row r="450" spans="1:12" x14ac:dyDescent="0.25">
      <c r="A450" t="s">
        <v>41</v>
      </c>
      <c r="B450" t="s">
        <v>7</v>
      </c>
      <c r="C450">
        <v>74.42</v>
      </c>
      <c r="D450">
        <v>391</v>
      </c>
      <c r="E450">
        <v>83</v>
      </c>
      <c r="F450">
        <v>9</v>
      </c>
      <c r="G450">
        <v>2771</v>
      </c>
      <c r="H450">
        <v>3156</v>
      </c>
      <c r="I450">
        <v>11612954</v>
      </c>
      <c r="J450">
        <v>11612576</v>
      </c>
      <c r="K450" s="1">
        <v>2.0000000000000001E-56</v>
      </c>
      <c r="L450">
        <v>230</v>
      </c>
    </row>
    <row r="451" spans="1:12" x14ac:dyDescent="0.25">
      <c r="A451" t="s">
        <v>41</v>
      </c>
      <c r="B451" t="s">
        <v>7</v>
      </c>
      <c r="C451">
        <v>85.35</v>
      </c>
      <c r="D451">
        <v>157</v>
      </c>
      <c r="E451">
        <v>22</v>
      </c>
      <c r="F451">
        <v>1</v>
      </c>
      <c r="G451">
        <v>10458</v>
      </c>
      <c r="H451">
        <v>10613</v>
      </c>
      <c r="I451">
        <v>11607913</v>
      </c>
      <c r="J451">
        <v>11607757</v>
      </c>
      <c r="K451" s="1">
        <v>3.9999999999999997E-40</v>
      </c>
      <c r="L451">
        <v>176</v>
      </c>
    </row>
    <row r="452" spans="1:12" x14ac:dyDescent="0.25">
      <c r="A452" t="s">
        <v>41</v>
      </c>
      <c r="B452" t="s">
        <v>7</v>
      </c>
      <c r="C452">
        <v>70.430000000000007</v>
      </c>
      <c r="D452">
        <v>399</v>
      </c>
      <c r="E452">
        <v>96</v>
      </c>
      <c r="F452">
        <v>9</v>
      </c>
      <c r="G452">
        <v>11247</v>
      </c>
      <c r="H452">
        <v>11626</v>
      </c>
      <c r="I452">
        <v>11607399</v>
      </c>
      <c r="J452">
        <v>11607004</v>
      </c>
      <c r="K452" s="1">
        <v>2.0000000000000001E-37</v>
      </c>
      <c r="L452">
        <v>167</v>
      </c>
    </row>
    <row r="453" spans="1:12" x14ac:dyDescent="0.25">
      <c r="A453" t="s">
        <v>41</v>
      </c>
      <c r="B453" t="s">
        <v>7</v>
      </c>
      <c r="C453">
        <v>74.31</v>
      </c>
      <c r="D453">
        <v>253</v>
      </c>
      <c r="E453">
        <v>44</v>
      </c>
      <c r="F453">
        <v>5</v>
      </c>
      <c r="G453">
        <v>2259</v>
      </c>
      <c r="H453">
        <v>2509</v>
      </c>
      <c r="I453">
        <v>11613357</v>
      </c>
      <c r="J453">
        <v>11613124</v>
      </c>
      <c r="K453" s="1">
        <v>2.9999999999999999E-35</v>
      </c>
      <c r="L453">
        <v>159</v>
      </c>
    </row>
    <row r="454" spans="1:12" x14ac:dyDescent="0.25">
      <c r="A454" t="s">
        <v>41</v>
      </c>
      <c r="B454" t="s">
        <v>7</v>
      </c>
      <c r="C454">
        <v>75.459999999999994</v>
      </c>
      <c r="D454">
        <v>216</v>
      </c>
      <c r="E454">
        <v>49</v>
      </c>
      <c r="F454">
        <v>3</v>
      </c>
      <c r="G454">
        <v>7152</v>
      </c>
      <c r="H454">
        <v>7364</v>
      </c>
      <c r="I454">
        <v>11610172</v>
      </c>
      <c r="J454">
        <v>11609958</v>
      </c>
      <c r="K454" s="1">
        <v>8.0000000000000007E-30</v>
      </c>
      <c r="L454">
        <v>141</v>
      </c>
    </row>
    <row r="455" spans="1:12" x14ac:dyDescent="0.25">
      <c r="A455" t="s">
        <v>41</v>
      </c>
      <c r="B455" t="s">
        <v>7</v>
      </c>
      <c r="C455">
        <v>73.680000000000007</v>
      </c>
      <c r="D455">
        <v>247</v>
      </c>
      <c r="E455">
        <v>42</v>
      </c>
      <c r="F455">
        <v>8</v>
      </c>
      <c r="G455">
        <v>9222</v>
      </c>
      <c r="H455">
        <v>9466</v>
      </c>
      <c r="I455">
        <v>11608861</v>
      </c>
      <c r="J455">
        <v>11608636</v>
      </c>
      <c r="K455" s="1">
        <v>9.9999999999999997E-29</v>
      </c>
      <c r="L455">
        <v>138</v>
      </c>
    </row>
    <row r="456" spans="1:12" x14ac:dyDescent="0.25">
      <c r="A456" t="s">
        <v>41</v>
      </c>
      <c r="B456" t="s">
        <v>7</v>
      </c>
      <c r="C456">
        <v>70.36</v>
      </c>
      <c r="D456">
        <v>253</v>
      </c>
      <c r="E456">
        <v>65</v>
      </c>
      <c r="F456">
        <v>3</v>
      </c>
      <c r="G456">
        <v>237</v>
      </c>
      <c r="H456">
        <v>488</v>
      </c>
      <c r="I456">
        <v>11614934</v>
      </c>
      <c r="J456">
        <v>11614691</v>
      </c>
      <c r="K456" s="1">
        <v>9.9999999999999991E-22</v>
      </c>
      <c r="L456">
        <v>114</v>
      </c>
    </row>
    <row r="457" spans="1:12" x14ac:dyDescent="0.25">
      <c r="A457" t="s">
        <v>41</v>
      </c>
      <c r="B457" t="s">
        <v>7</v>
      </c>
      <c r="C457">
        <v>73.959999999999994</v>
      </c>
      <c r="D457">
        <v>192</v>
      </c>
      <c r="E457">
        <v>44</v>
      </c>
      <c r="F457">
        <v>3</v>
      </c>
      <c r="G457">
        <v>1303</v>
      </c>
      <c r="H457">
        <v>1490</v>
      </c>
      <c r="I457">
        <v>11614089</v>
      </c>
      <c r="J457">
        <v>11613900</v>
      </c>
      <c r="K457" s="1">
        <v>3.9999999999999996E-21</v>
      </c>
      <c r="L457">
        <v>113</v>
      </c>
    </row>
    <row r="458" spans="1:12" x14ac:dyDescent="0.25">
      <c r="A458" t="s">
        <v>41</v>
      </c>
      <c r="B458" t="s">
        <v>7</v>
      </c>
      <c r="C458">
        <v>68.33</v>
      </c>
      <c r="D458">
        <v>341</v>
      </c>
      <c r="E458">
        <v>97</v>
      </c>
      <c r="F458">
        <v>6</v>
      </c>
      <c r="G458">
        <v>35542</v>
      </c>
      <c r="H458">
        <v>35882</v>
      </c>
      <c r="I458">
        <v>11583786</v>
      </c>
      <c r="J458">
        <v>11583457</v>
      </c>
      <c r="K458" s="1">
        <v>9.9999999999999995E-21</v>
      </c>
      <c r="L458">
        <v>111</v>
      </c>
    </row>
    <row r="459" spans="1:12" x14ac:dyDescent="0.25">
      <c r="A459" t="s">
        <v>41</v>
      </c>
      <c r="B459" t="s">
        <v>7</v>
      </c>
      <c r="C459">
        <v>74.52</v>
      </c>
      <c r="D459">
        <v>157</v>
      </c>
      <c r="E459">
        <v>39</v>
      </c>
      <c r="F459">
        <v>1</v>
      </c>
      <c r="G459">
        <v>42590</v>
      </c>
      <c r="H459">
        <v>42746</v>
      </c>
      <c r="I459">
        <v>11577438</v>
      </c>
      <c r="J459">
        <v>11577283</v>
      </c>
      <c r="K459" s="1">
        <v>3.0000000000000001E-17</v>
      </c>
      <c r="L459">
        <v>100</v>
      </c>
    </row>
    <row r="460" spans="1:12" x14ac:dyDescent="0.25">
      <c r="A460" s="2" t="s">
        <v>41</v>
      </c>
      <c r="B460" s="2" t="s">
        <v>7</v>
      </c>
      <c r="C460" s="2">
        <v>73.55</v>
      </c>
      <c r="D460" s="2">
        <v>121</v>
      </c>
      <c r="E460" s="2">
        <v>20</v>
      </c>
      <c r="F460" s="2">
        <v>3</v>
      </c>
      <c r="G460" s="2">
        <v>25260</v>
      </c>
      <c r="H460" s="2">
        <v>25370</v>
      </c>
      <c r="I460" s="2">
        <v>11594048</v>
      </c>
      <c r="J460" s="2">
        <v>11593930</v>
      </c>
      <c r="K460" s="8">
        <v>1E-8</v>
      </c>
      <c r="L460" s="2">
        <v>71.599999999999994</v>
      </c>
    </row>
    <row r="461" spans="1:12" x14ac:dyDescent="0.25">
      <c r="A461" s="6" t="s">
        <v>83</v>
      </c>
      <c r="C461" t="s">
        <v>84</v>
      </c>
      <c r="D461">
        <f>SUM(D441:D460)</f>
        <v>29717</v>
      </c>
    </row>
    <row r="462" spans="1:12" x14ac:dyDescent="0.25">
      <c r="A462">
        <f>(C441/100)*D441</f>
        <v>8775.5125000000007</v>
      </c>
      <c r="C462" s="4" t="s">
        <v>85</v>
      </c>
      <c r="D462" s="12">
        <f>(A483/D461)/D461</f>
        <v>2.5026608280638506E-5</v>
      </c>
    </row>
    <row r="463" spans="1:12" x14ac:dyDescent="0.25">
      <c r="A463">
        <f t="shared" ref="A463:A480" si="14">(C442/100)*D442</f>
        <v>6341.3757000000005</v>
      </c>
      <c r="C463" s="4" t="s">
        <v>86</v>
      </c>
      <c r="D463" s="12">
        <f>(C441/100)/D441</f>
        <v>6.1979998319186484E-5</v>
      </c>
    </row>
    <row r="464" spans="1:12" x14ac:dyDescent="0.25">
      <c r="A464">
        <f t="shared" si="14"/>
        <v>1367.0530000000001</v>
      </c>
      <c r="C464" t="s">
        <v>87</v>
      </c>
      <c r="D464">
        <v>43197</v>
      </c>
    </row>
    <row r="465" spans="1:1" x14ac:dyDescent="0.25">
      <c r="A465">
        <f t="shared" si="14"/>
        <v>844</v>
      </c>
    </row>
    <row r="466" spans="1:1" x14ac:dyDescent="0.25">
      <c r="A466">
        <f t="shared" si="14"/>
        <v>744.95429999999988</v>
      </c>
    </row>
    <row r="467" spans="1:1" x14ac:dyDescent="0.25">
      <c r="A467">
        <f t="shared" si="14"/>
        <v>255.006</v>
      </c>
    </row>
    <row r="468" spans="1:1" x14ac:dyDescent="0.25">
      <c r="A468">
        <f t="shared" si="14"/>
        <v>493.98329999999999</v>
      </c>
    </row>
    <row r="469" spans="1:1" x14ac:dyDescent="0.25">
      <c r="A469">
        <f t="shared" si="14"/>
        <v>251.01499999999999</v>
      </c>
    </row>
    <row r="470" spans="1:1" x14ac:dyDescent="0.25">
      <c r="A470">
        <f t="shared" si="14"/>
        <v>1029.9767999999999</v>
      </c>
    </row>
    <row r="471" spans="1:1" x14ac:dyDescent="0.25">
      <c r="A471">
        <f t="shared" si="14"/>
        <v>290.98219999999998</v>
      </c>
    </row>
    <row r="472" spans="1:1" x14ac:dyDescent="0.25">
      <c r="A472">
        <f t="shared" si="14"/>
        <v>133.99949999999998</v>
      </c>
    </row>
    <row r="473" spans="1:1" x14ac:dyDescent="0.25">
      <c r="A473">
        <f t="shared" si="14"/>
        <v>281.01570000000004</v>
      </c>
    </row>
    <row r="474" spans="1:1" x14ac:dyDescent="0.25">
      <c r="A474">
        <f t="shared" si="14"/>
        <v>188.0043</v>
      </c>
    </row>
    <row r="475" spans="1:1" x14ac:dyDescent="0.25">
      <c r="A475">
        <f t="shared" si="14"/>
        <v>162.99359999999999</v>
      </c>
    </row>
    <row r="476" spans="1:1" x14ac:dyDescent="0.25">
      <c r="A476">
        <f t="shared" si="14"/>
        <v>181.98960000000002</v>
      </c>
    </row>
    <row r="477" spans="1:1" x14ac:dyDescent="0.25">
      <c r="A477">
        <f t="shared" si="14"/>
        <v>178.01079999999999</v>
      </c>
    </row>
    <row r="478" spans="1:1" x14ac:dyDescent="0.25">
      <c r="A478">
        <f t="shared" si="14"/>
        <v>142.00319999999999</v>
      </c>
    </row>
    <row r="479" spans="1:1" x14ac:dyDescent="0.25">
      <c r="A479">
        <f>(C458/100)*D458</f>
        <v>233.00530000000001</v>
      </c>
    </row>
    <row r="480" spans="1:1" x14ac:dyDescent="0.25">
      <c r="A480">
        <f t="shared" si="14"/>
        <v>116.99639999999999</v>
      </c>
    </row>
    <row r="481" spans="1:12" x14ac:dyDescent="0.25">
      <c r="A481" s="2">
        <f>(C460/100)*D460</f>
        <v>88.995499999999993</v>
      </c>
    </row>
    <row r="482" spans="1:12" x14ac:dyDescent="0.25">
      <c r="A482" s="6">
        <f>SUM(A462:A481)</f>
        <v>22100.872700000007</v>
      </c>
    </row>
    <row r="483" spans="1:12" x14ac:dyDescent="0.25">
      <c r="A483">
        <v>22101</v>
      </c>
      <c r="B483" t="s">
        <v>88</v>
      </c>
    </row>
    <row r="486" spans="1:12" x14ac:dyDescent="0.25">
      <c r="A486" t="s">
        <v>123</v>
      </c>
      <c r="B486" t="s">
        <v>71</v>
      </c>
      <c r="C486" t="s">
        <v>72</v>
      </c>
      <c r="D486" t="s">
        <v>73</v>
      </c>
      <c r="E486" t="s">
        <v>74</v>
      </c>
      <c r="F486" t="s">
        <v>75</v>
      </c>
      <c r="G486" t="s">
        <v>76</v>
      </c>
      <c r="H486" t="s">
        <v>77</v>
      </c>
      <c r="I486" t="s">
        <v>78</v>
      </c>
      <c r="J486" t="s">
        <v>79</v>
      </c>
      <c r="K486" t="s">
        <v>80</v>
      </c>
      <c r="L486" t="s">
        <v>81</v>
      </c>
    </row>
    <row r="487" spans="1:12" x14ac:dyDescent="0.25">
      <c r="A487" s="2" t="s">
        <v>42</v>
      </c>
      <c r="B487" s="2" t="s">
        <v>2</v>
      </c>
      <c r="C487" s="2">
        <v>77.72</v>
      </c>
      <c r="D487" s="2">
        <v>12514</v>
      </c>
      <c r="E487" s="2">
        <v>1984</v>
      </c>
      <c r="F487" s="2">
        <v>197</v>
      </c>
      <c r="G487" s="2">
        <v>1</v>
      </c>
      <c r="H487" s="2">
        <v>12110</v>
      </c>
      <c r="I487" s="2">
        <v>12931291</v>
      </c>
      <c r="J487" s="2">
        <v>12943404</v>
      </c>
      <c r="K487" s="2">
        <v>0</v>
      </c>
      <c r="L487" s="2">
        <v>9835</v>
      </c>
    </row>
    <row r="488" spans="1:12" x14ac:dyDescent="0.25">
      <c r="A488" t="s">
        <v>108</v>
      </c>
      <c r="C488" t="s">
        <v>84</v>
      </c>
      <c r="D488">
        <f>D487</f>
        <v>12514</v>
      </c>
    </row>
    <row r="489" spans="1:12" x14ac:dyDescent="0.25">
      <c r="C489" s="4" t="s">
        <v>85</v>
      </c>
      <c r="D489" s="14" t="s">
        <v>92</v>
      </c>
    </row>
    <row r="490" spans="1:12" x14ac:dyDescent="0.25">
      <c r="C490" s="4" t="s">
        <v>86</v>
      </c>
      <c r="D490" s="12">
        <f>(C487/100)/D487</f>
        <v>6.2106440786319328E-5</v>
      </c>
    </row>
    <row r="491" spans="1:12" x14ac:dyDescent="0.25">
      <c r="C491" t="s">
        <v>87</v>
      </c>
      <c r="D491">
        <v>12145</v>
      </c>
    </row>
    <row r="494" spans="1:12" x14ac:dyDescent="0.25">
      <c r="A494" t="s">
        <v>124</v>
      </c>
      <c r="B494" t="s">
        <v>71</v>
      </c>
      <c r="C494" t="s">
        <v>72</v>
      </c>
      <c r="D494" t="s">
        <v>73</v>
      </c>
      <c r="E494" t="s">
        <v>74</v>
      </c>
      <c r="F494" t="s">
        <v>75</v>
      </c>
      <c r="G494" t="s">
        <v>76</v>
      </c>
      <c r="H494" t="s">
        <v>77</v>
      </c>
      <c r="I494" t="s">
        <v>78</v>
      </c>
      <c r="J494" t="s">
        <v>79</v>
      </c>
      <c r="K494" t="s">
        <v>80</v>
      </c>
      <c r="L494" t="s">
        <v>81</v>
      </c>
    </row>
    <row r="495" spans="1:12" x14ac:dyDescent="0.25">
      <c r="A495" t="s">
        <v>43</v>
      </c>
      <c r="B495" t="s">
        <v>3</v>
      </c>
      <c r="C495">
        <v>71.27</v>
      </c>
      <c r="D495">
        <v>11440</v>
      </c>
      <c r="E495">
        <v>2281</v>
      </c>
      <c r="F495">
        <v>262</v>
      </c>
      <c r="G495">
        <v>3073</v>
      </c>
      <c r="H495">
        <v>14061</v>
      </c>
      <c r="I495">
        <v>61801033</v>
      </c>
      <c r="J495">
        <v>61811917</v>
      </c>
      <c r="K495">
        <v>0</v>
      </c>
      <c r="L495">
        <v>5537</v>
      </c>
    </row>
    <row r="496" spans="1:12" x14ac:dyDescent="0.25">
      <c r="A496" t="s">
        <v>43</v>
      </c>
      <c r="B496" t="s">
        <v>3</v>
      </c>
      <c r="C496">
        <v>71.02</v>
      </c>
      <c r="D496">
        <v>3492</v>
      </c>
      <c r="E496">
        <v>720</v>
      </c>
      <c r="F496">
        <v>71</v>
      </c>
      <c r="G496">
        <v>24666</v>
      </c>
      <c r="H496">
        <v>28093</v>
      </c>
      <c r="I496">
        <v>61821939</v>
      </c>
      <c r="J496">
        <v>61825202</v>
      </c>
      <c r="K496">
        <v>0</v>
      </c>
      <c r="L496">
        <v>1678</v>
      </c>
    </row>
    <row r="497" spans="1:12" x14ac:dyDescent="0.25">
      <c r="A497" t="s">
        <v>43</v>
      </c>
      <c r="B497" t="s">
        <v>3</v>
      </c>
      <c r="C497">
        <v>73.89</v>
      </c>
      <c r="D497">
        <v>1907</v>
      </c>
      <c r="E497">
        <v>347</v>
      </c>
      <c r="F497">
        <v>41</v>
      </c>
      <c r="G497">
        <v>28378</v>
      </c>
      <c r="H497">
        <v>30215</v>
      </c>
      <c r="I497">
        <v>61825286</v>
      </c>
      <c r="J497">
        <v>61827110</v>
      </c>
      <c r="K497">
        <v>0</v>
      </c>
      <c r="L497">
        <v>1146</v>
      </c>
    </row>
    <row r="498" spans="1:12" x14ac:dyDescent="0.25">
      <c r="A498" t="s">
        <v>43</v>
      </c>
      <c r="B498" t="s">
        <v>3</v>
      </c>
      <c r="C498">
        <v>74.44</v>
      </c>
      <c r="D498">
        <v>1557</v>
      </c>
      <c r="E498">
        <v>262</v>
      </c>
      <c r="F498">
        <v>35</v>
      </c>
      <c r="G498">
        <v>16640</v>
      </c>
      <c r="H498">
        <v>18168</v>
      </c>
      <c r="I498">
        <v>61813946</v>
      </c>
      <c r="J498">
        <v>61815394</v>
      </c>
      <c r="K498">
        <v>0</v>
      </c>
      <c r="L498">
        <v>978</v>
      </c>
    </row>
    <row r="499" spans="1:12" x14ac:dyDescent="0.25">
      <c r="A499" t="s">
        <v>43</v>
      </c>
      <c r="B499" t="s">
        <v>3</v>
      </c>
      <c r="C499">
        <v>69.540000000000006</v>
      </c>
      <c r="D499">
        <v>1855</v>
      </c>
      <c r="E499">
        <v>369</v>
      </c>
      <c r="F499">
        <v>49</v>
      </c>
      <c r="G499">
        <v>14185</v>
      </c>
      <c r="H499">
        <v>15960</v>
      </c>
      <c r="I499">
        <v>61811926</v>
      </c>
      <c r="J499">
        <v>61813663</v>
      </c>
      <c r="K499">
        <v>0</v>
      </c>
      <c r="L499">
        <v>755</v>
      </c>
    </row>
    <row r="500" spans="1:12" x14ac:dyDescent="0.25">
      <c r="A500" t="s">
        <v>43</v>
      </c>
      <c r="B500" t="s">
        <v>3</v>
      </c>
      <c r="C500">
        <v>71.64</v>
      </c>
      <c r="D500">
        <v>1449</v>
      </c>
      <c r="E500">
        <v>284</v>
      </c>
      <c r="F500">
        <v>37</v>
      </c>
      <c r="G500">
        <v>31337</v>
      </c>
      <c r="H500">
        <v>32750</v>
      </c>
      <c r="I500">
        <v>61827849</v>
      </c>
      <c r="J500">
        <v>61829205</v>
      </c>
      <c r="K500">
        <v>0</v>
      </c>
      <c r="L500">
        <v>708</v>
      </c>
    </row>
    <row r="501" spans="1:12" x14ac:dyDescent="0.25">
      <c r="A501" t="s">
        <v>43</v>
      </c>
      <c r="B501" t="s">
        <v>3</v>
      </c>
      <c r="C501">
        <v>74.61</v>
      </c>
      <c r="D501">
        <v>1020</v>
      </c>
      <c r="E501">
        <v>179</v>
      </c>
      <c r="F501">
        <v>20</v>
      </c>
      <c r="G501">
        <v>20600</v>
      </c>
      <c r="H501">
        <v>21591</v>
      </c>
      <c r="I501">
        <v>61817612</v>
      </c>
      <c r="J501">
        <v>61818579</v>
      </c>
      <c r="K501">
        <v>0</v>
      </c>
      <c r="L501">
        <v>654</v>
      </c>
    </row>
    <row r="502" spans="1:12" x14ac:dyDescent="0.25">
      <c r="A502" t="s">
        <v>43</v>
      </c>
      <c r="B502" t="s">
        <v>3</v>
      </c>
      <c r="C502">
        <v>72.239999999999995</v>
      </c>
      <c r="D502">
        <v>1196</v>
      </c>
      <c r="E502">
        <v>234</v>
      </c>
      <c r="F502">
        <v>24</v>
      </c>
      <c r="G502">
        <v>23420</v>
      </c>
      <c r="H502">
        <v>24565</v>
      </c>
      <c r="I502">
        <v>61820502</v>
      </c>
      <c r="J502">
        <v>61821649</v>
      </c>
      <c r="K502" s="1">
        <v>3.0000000000000001E-180</v>
      </c>
      <c r="L502">
        <v>641</v>
      </c>
    </row>
    <row r="503" spans="1:12" x14ac:dyDescent="0.25">
      <c r="A503" t="s">
        <v>43</v>
      </c>
      <c r="B503" t="s">
        <v>3</v>
      </c>
      <c r="C503">
        <v>79.58</v>
      </c>
      <c r="D503">
        <v>715</v>
      </c>
      <c r="E503">
        <v>105</v>
      </c>
      <c r="F503">
        <v>7</v>
      </c>
      <c r="G503">
        <v>30275</v>
      </c>
      <c r="H503">
        <v>30959</v>
      </c>
      <c r="I503">
        <v>61827108</v>
      </c>
      <c r="J503">
        <v>61827811</v>
      </c>
      <c r="K503" s="1">
        <v>3.0000000000000001E-179</v>
      </c>
      <c r="L503">
        <v>637</v>
      </c>
    </row>
    <row r="504" spans="1:12" x14ac:dyDescent="0.25">
      <c r="A504" t="s">
        <v>43</v>
      </c>
      <c r="B504" t="s">
        <v>3</v>
      </c>
      <c r="C504">
        <v>81.459999999999994</v>
      </c>
      <c r="D504">
        <v>615</v>
      </c>
      <c r="E504">
        <v>87</v>
      </c>
      <c r="F504">
        <v>11</v>
      </c>
      <c r="G504">
        <v>19594</v>
      </c>
      <c r="H504">
        <v>20194</v>
      </c>
      <c r="I504">
        <v>61816763</v>
      </c>
      <c r="J504">
        <v>61817364</v>
      </c>
      <c r="K504" s="1">
        <v>4E-159</v>
      </c>
      <c r="L504">
        <v>571</v>
      </c>
    </row>
    <row r="505" spans="1:12" x14ac:dyDescent="0.25">
      <c r="A505" t="s">
        <v>43</v>
      </c>
      <c r="B505" t="s">
        <v>3</v>
      </c>
      <c r="C505">
        <v>73.95</v>
      </c>
      <c r="D505">
        <v>787</v>
      </c>
      <c r="E505">
        <v>147</v>
      </c>
      <c r="F505">
        <v>13</v>
      </c>
      <c r="G505">
        <v>3</v>
      </c>
      <c r="H505">
        <v>748</v>
      </c>
      <c r="I505">
        <v>61798560</v>
      </c>
      <c r="J505">
        <v>61799329</v>
      </c>
      <c r="K505" s="1">
        <v>1E-134</v>
      </c>
      <c r="L505">
        <v>489</v>
      </c>
    </row>
    <row r="506" spans="1:12" x14ac:dyDescent="0.25">
      <c r="A506" t="s">
        <v>43</v>
      </c>
      <c r="B506" t="s">
        <v>3</v>
      </c>
      <c r="C506">
        <v>66.17</v>
      </c>
      <c r="D506">
        <v>1206</v>
      </c>
      <c r="E506">
        <v>240</v>
      </c>
      <c r="F506">
        <v>33</v>
      </c>
      <c r="G506">
        <v>21850</v>
      </c>
      <c r="H506">
        <v>22968</v>
      </c>
      <c r="I506">
        <v>61818766</v>
      </c>
      <c r="J506">
        <v>61819890</v>
      </c>
      <c r="K506" s="1">
        <v>4.0000000000000002E-89</v>
      </c>
      <c r="L506">
        <v>338</v>
      </c>
    </row>
    <row r="507" spans="1:12" x14ac:dyDescent="0.25">
      <c r="A507" t="s">
        <v>43</v>
      </c>
      <c r="B507" t="s">
        <v>3</v>
      </c>
      <c r="C507">
        <v>67.459999999999994</v>
      </c>
      <c r="D507">
        <v>753</v>
      </c>
      <c r="E507">
        <v>147</v>
      </c>
      <c r="F507">
        <v>20</v>
      </c>
      <c r="G507">
        <v>18743</v>
      </c>
      <c r="H507">
        <v>19432</v>
      </c>
      <c r="I507">
        <v>61815834</v>
      </c>
      <c r="J507">
        <v>61816551</v>
      </c>
      <c r="K507" s="1">
        <v>5.0000000000000002E-63</v>
      </c>
      <c r="L507">
        <v>251</v>
      </c>
    </row>
    <row r="508" spans="1:12" x14ac:dyDescent="0.25">
      <c r="A508" s="2" t="s">
        <v>43</v>
      </c>
      <c r="B508" s="2" t="s">
        <v>3</v>
      </c>
      <c r="C508" s="2">
        <v>65.48</v>
      </c>
      <c r="D508" s="2">
        <v>930</v>
      </c>
      <c r="E508" s="2">
        <v>208</v>
      </c>
      <c r="F508" s="2">
        <v>24</v>
      </c>
      <c r="G508" s="2">
        <v>1054</v>
      </c>
      <c r="H508" s="2">
        <v>1939</v>
      </c>
      <c r="I508" s="2">
        <v>61799384</v>
      </c>
      <c r="J508" s="2">
        <v>61800244</v>
      </c>
      <c r="K508" s="8">
        <v>7.0000000000000005E-55</v>
      </c>
      <c r="L508" s="2">
        <v>224</v>
      </c>
    </row>
    <row r="509" spans="1:12" x14ac:dyDescent="0.25">
      <c r="A509" s="6" t="s">
        <v>83</v>
      </c>
      <c r="C509" t="s">
        <v>84</v>
      </c>
      <c r="D509">
        <f>SUM(D495:D508)</f>
        <v>28922</v>
      </c>
    </row>
    <row r="510" spans="1:12" x14ac:dyDescent="0.25">
      <c r="A510">
        <f>(C495/100)*D495</f>
        <v>8153.2879999999996</v>
      </c>
      <c r="C510" s="4" t="s">
        <v>85</v>
      </c>
      <c r="D510" s="12">
        <f>(A525/D509)/D509</f>
        <v>2.4771600487739798E-5</v>
      </c>
    </row>
    <row r="511" spans="1:12" x14ac:dyDescent="0.25">
      <c r="A511">
        <f t="shared" ref="A511:A522" si="15">(C496/100)*D496</f>
        <v>2480.0183999999999</v>
      </c>
      <c r="C511" s="4" t="s">
        <v>86</v>
      </c>
      <c r="D511" s="12">
        <f>(C495/100)/D495</f>
        <v>6.2298951048951051E-5</v>
      </c>
    </row>
    <row r="512" spans="1:12" x14ac:dyDescent="0.25">
      <c r="A512">
        <f t="shared" si="15"/>
        <v>1409.0823</v>
      </c>
      <c r="C512" t="s">
        <v>87</v>
      </c>
      <c r="D512">
        <v>32753</v>
      </c>
    </row>
    <row r="513" spans="1:12" x14ac:dyDescent="0.25">
      <c r="A513">
        <f t="shared" si="15"/>
        <v>1159.0308</v>
      </c>
    </row>
    <row r="514" spans="1:12" x14ac:dyDescent="0.25">
      <c r="A514">
        <f t="shared" si="15"/>
        <v>1289.9670000000001</v>
      </c>
    </row>
    <row r="515" spans="1:12" x14ac:dyDescent="0.25">
      <c r="A515">
        <f t="shared" si="15"/>
        <v>1038.0636</v>
      </c>
    </row>
    <row r="516" spans="1:12" x14ac:dyDescent="0.25">
      <c r="A516">
        <f t="shared" si="15"/>
        <v>761.02199999999993</v>
      </c>
    </row>
    <row r="517" spans="1:12" x14ac:dyDescent="0.25">
      <c r="A517">
        <f t="shared" si="15"/>
        <v>863.99039999999991</v>
      </c>
    </row>
    <row r="518" spans="1:12" x14ac:dyDescent="0.25">
      <c r="A518">
        <f t="shared" si="15"/>
        <v>568.99699999999996</v>
      </c>
    </row>
    <row r="519" spans="1:12" x14ac:dyDescent="0.25">
      <c r="A519">
        <f t="shared" si="15"/>
        <v>500.97899999999998</v>
      </c>
    </row>
    <row r="520" spans="1:12" x14ac:dyDescent="0.25">
      <c r="A520">
        <f t="shared" si="15"/>
        <v>581.98650000000009</v>
      </c>
    </row>
    <row r="521" spans="1:12" x14ac:dyDescent="0.25">
      <c r="A521">
        <f t="shared" si="15"/>
        <v>798.01020000000005</v>
      </c>
    </row>
    <row r="522" spans="1:12" x14ac:dyDescent="0.25">
      <c r="A522">
        <f t="shared" si="15"/>
        <v>507.97379999999998</v>
      </c>
    </row>
    <row r="523" spans="1:12" x14ac:dyDescent="0.25">
      <c r="A523" s="2">
        <f>(C508/100)*D508</f>
        <v>608.96400000000006</v>
      </c>
    </row>
    <row r="524" spans="1:12" x14ac:dyDescent="0.25">
      <c r="A524" s="6">
        <f>SUM(A510:A523)</f>
        <v>20721.372999999996</v>
      </c>
    </row>
    <row r="525" spans="1:12" x14ac:dyDescent="0.25">
      <c r="A525">
        <v>20721</v>
      </c>
      <c r="B525" t="s">
        <v>88</v>
      </c>
    </row>
    <row r="528" spans="1:12" x14ac:dyDescent="0.25">
      <c r="A528" t="s">
        <v>125</v>
      </c>
      <c r="B528" t="s">
        <v>71</v>
      </c>
      <c r="C528" t="s">
        <v>72</v>
      </c>
      <c r="D528" t="s">
        <v>73</v>
      </c>
      <c r="E528" t="s">
        <v>74</v>
      </c>
      <c r="F528" t="s">
        <v>75</v>
      </c>
      <c r="G528" t="s">
        <v>76</v>
      </c>
      <c r="H528" t="s">
        <v>77</v>
      </c>
      <c r="I528" t="s">
        <v>78</v>
      </c>
      <c r="J528" t="s">
        <v>79</v>
      </c>
      <c r="K528" t="s">
        <v>80</v>
      </c>
      <c r="L528" t="s">
        <v>81</v>
      </c>
    </row>
    <row r="529" spans="1:12" x14ac:dyDescent="0.25">
      <c r="A529" t="s">
        <v>44</v>
      </c>
      <c r="B529" t="s">
        <v>12</v>
      </c>
      <c r="C529">
        <v>74.05</v>
      </c>
      <c r="D529">
        <v>11850</v>
      </c>
      <c r="E529">
        <v>2103</v>
      </c>
      <c r="F529">
        <v>229</v>
      </c>
      <c r="G529">
        <v>3145</v>
      </c>
      <c r="H529">
        <v>14440</v>
      </c>
      <c r="I529">
        <v>11102861</v>
      </c>
      <c r="J529">
        <v>11114292</v>
      </c>
      <c r="K529">
        <v>0</v>
      </c>
      <c r="L529">
        <v>7351</v>
      </c>
    </row>
    <row r="530" spans="1:12" x14ac:dyDescent="0.25">
      <c r="A530" t="s">
        <v>44</v>
      </c>
      <c r="B530" t="s">
        <v>12</v>
      </c>
      <c r="C530">
        <v>75.17</v>
      </c>
      <c r="D530">
        <v>1470</v>
      </c>
      <c r="E530">
        <v>277</v>
      </c>
      <c r="F530">
        <v>29</v>
      </c>
      <c r="G530">
        <v>19</v>
      </c>
      <c r="H530">
        <v>1440</v>
      </c>
      <c r="I530">
        <v>11100157</v>
      </c>
      <c r="J530">
        <v>11101586</v>
      </c>
      <c r="K530">
        <v>0</v>
      </c>
      <c r="L530">
        <v>955</v>
      </c>
    </row>
    <row r="531" spans="1:12" x14ac:dyDescent="0.25">
      <c r="A531" t="s">
        <v>44</v>
      </c>
      <c r="B531" t="s">
        <v>12</v>
      </c>
      <c r="C531">
        <v>72.930000000000007</v>
      </c>
      <c r="D531">
        <v>495</v>
      </c>
      <c r="E531">
        <v>97</v>
      </c>
      <c r="F531">
        <v>8</v>
      </c>
      <c r="G531">
        <v>16753</v>
      </c>
      <c r="H531">
        <v>17240</v>
      </c>
      <c r="I531">
        <v>11116057</v>
      </c>
      <c r="J531">
        <v>11116521</v>
      </c>
      <c r="K531" s="1">
        <v>1E-73</v>
      </c>
      <c r="L531">
        <v>286</v>
      </c>
    </row>
    <row r="532" spans="1:12" x14ac:dyDescent="0.25">
      <c r="A532" t="s">
        <v>44</v>
      </c>
      <c r="B532" t="s">
        <v>12</v>
      </c>
      <c r="C532">
        <v>73.709999999999994</v>
      </c>
      <c r="D532">
        <v>445</v>
      </c>
      <c r="E532">
        <v>89</v>
      </c>
      <c r="F532">
        <v>8</v>
      </c>
      <c r="G532">
        <v>2433</v>
      </c>
      <c r="H532">
        <v>2854</v>
      </c>
      <c r="I532">
        <v>11102292</v>
      </c>
      <c r="J532">
        <v>11102731</v>
      </c>
      <c r="K532" s="1">
        <v>3.9999999999999998E-67</v>
      </c>
      <c r="L532">
        <v>264</v>
      </c>
    </row>
    <row r="533" spans="1:12" x14ac:dyDescent="0.25">
      <c r="A533" s="3" t="s">
        <v>44</v>
      </c>
      <c r="B533" s="3" t="s">
        <v>12</v>
      </c>
      <c r="C533" s="3">
        <v>78.239999999999995</v>
      </c>
      <c r="D533" s="3">
        <v>170</v>
      </c>
      <c r="E533" s="3">
        <v>26</v>
      </c>
      <c r="F533" s="3">
        <v>2</v>
      </c>
      <c r="G533" s="3">
        <v>1537</v>
      </c>
      <c r="H533" s="3">
        <v>1696</v>
      </c>
      <c r="I533" s="3">
        <v>19800427</v>
      </c>
      <c r="J533" s="3">
        <v>19800595</v>
      </c>
      <c r="K533" s="7">
        <v>2.9999999999999999E-30</v>
      </c>
      <c r="L533" s="3">
        <v>141</v>
      </c>
    </row>
    <row r="534" spans="1:12" x14ac:dyDescent="0.25">
      <c r="A534" s="2" t="s">
        <v>44</v>
      </c>
      <c r="B534" s="2" t="s">
        <v>12</v>
      </c>
      <c r="C534" s="2">
        <v>83.72</v>
      </c>
      <c r="D534" s="2">
        <v>86</v>
      </c>
      <c r="E534" s="2">
        <v>12</v>
      </c>
      <c r="F534" s="2">
        <v>2</v>
      </c>
      <c r="G534" s="2">
        <v>2977</v>
      </c>
      <c r="H534" s="2">
        <v>3060</v>
      </c>
      <c r="I534" s="2">
        <v>11102773</v>
      </c>
      <c r="J534" s="2">
        <v>11102858</v>
      </c>
      <c r="K534" s="8">
        <v>2.0000000000000001E-13</v>
      </c>
      <c r="L534" s="2">
        <v>86</v>
      </c>
    </row>
    <row r="535" spans="1:12" x14ac:dyDescent="0.25">
      <c r="A535" s="6" t="s">
        <v>83</v>
      </c>
      <c r="C535" t="s">
        <v>84</v>
      </c>
      <c r="D535">
        <f>SUM(D529:D534)</f>
        <v>14516</v>
      </c>
    </row>
    <row r="536" spans="1:12" x14ac:dyDescent="0.25">
      <c r="A536">
        <f>(C529/100)*D529</f>
        <v>8774.9249999999993</v>
      </c>
      <c r="C536" s="4" t="s">
        <v>85</v>
      </c>
      <c r="D536" s="12">
        <f>(A543/D535)/D535</f>
        <v>5.1130854667944252E-5</v>
      </c>
    </row>
    <row r="537" spans="1:12" x14ac:dyDescent="0.25">
      <c r="A537">
        <f t="shared" ref="A537:A541" si="16">(C530/100)*D530</f>
        <v>1104.999</v>
      </c>
      <c r="C537" s="4" t="s">
        <v>86</v>
      </c>
      <c r="D537" s="12">
        <f>(C529/100)/D529</f>
        <v>6.2489451476793238E-5</v>
      </c>
    </row>
    <row r="538" spans="1:12" x14ac:dyDescent="0.25">
      <c r="A538">
        <f t="shared" si="16"/>
        <v>361.00350000000003</v>
      </c>
      <c r="C538" t="s">
        <v>87</v>
      </c>
      <c r="D538">
        <v>17820</v>
      </c>
    </row>
    <row r="539" spans="1:12" x14ac:dyDescent="0.25">
      <c r="A539">
        <f t="shared" si="16"/>
        <v>328.0095</v>
      </c>
      <c r="D539">
        <f>D538*0.9</f>
        <v>16038</v>
      </c>
    </row>
    <row r="540" spans="1:12" x14ac:dyDescent="0.25">
      <c r="A540">
        <f t="shared" si="16"/>
        <v>133.00800000000001</v>
      </c>
    </row>
    <row r="541" spans="1:12" x14ac:dyDescent="0.25">
      <c r="A541" s="15">
        <f t="shared" si="16"/>
        <v>71.999200000000002</v>
      </c>
    </row>
    <row r="542" spans="1:12" x14ac:dyDescent="0.25">
      <c r="A542" s="2">
        <f>SUM(A536:A541)</f>
        <v>10773.9442</v>
      </c>
    </row>
    <row r="543" spans="1:12" x14ac:dyDescent="0.25">
      <c r="A543">
        <v>10774</v>
      </c>
      <c r="B543" t="s">
        <v>88</v>
      </c>
    </row>
    <row r="546" spans="1:12" x14ac:dyDescent="0.25">
      <c r="A546" t="s">
        <v>126</v>
      </c>
      <c r="B546" t="s">
        <v>71</v>
      </c>
      <c r="C546" t="s">
        <v>72</v>
      </c>
      <c r="D546" t="s">
        <v>73</v>
      </c>
      <c r="E546" t="s">
        <v>74</v>
      </c>
      <c r="F546" t="s">
        <v>75</v>
      </c>
      <c r="G546" t="s">
        <v>76</v>
      </c>
      <c r="H546" t="s">
        <v>77</v>
      </c>
      <c r="I546" t="s">
        <v>78</v>
      </c>
      <c r="J546" t="s">
        <v>79</v>
      </c>
      <c r="K546" t="s">
        <v>80</v>
      </c>
      <c r="L546" t="s">
        <v>81</v>
      </c>
    </row>
    <row r="547" spans="1:12" x14ac:dyDescent="0.25">
      <c r="A547" t="s">
        <v>45</v>
      </c>
      <c r="B547" t="s">
        <v>10</v>
      </c>
      <c r="C547">
        <v>76.930000000000007</v>
      </c>
      <c r="D547">
        <v>12275</v>
      </c>
      <c r="E547">
        <v>1999</v>
      </c>
      <c r="F547">
        <v>213</v>
      </c>
      <c r="G547">
        <v>216</v>
      </c>
      <c r="H547">
        <v>12166</v>
      </c>
      <c r="I547">
        <v>14679322</v>
      </c>
      <c r="J547">
        <v>14691087</v>
      </c>
      <c r="K547">
        <v>0</v>
      </c>
      <c r="L547">
        <v>9160</v>
      </c>
    </row>
    <row r="548" spans="1:12" x14ac:dyDescent="0.25">
      <c r="A548" t="s">
        <v>108</v>
      </c>
      <c r="C548" t="s">
        <v>84</v>
      </c>
      <c r="D548">
        <f>D547</f>
        <v>12275</v>
      </c>
    </row>
    <row r="549" spans="1:12" x14ac:dyDescent="0.25">
      <c r="C549" s="4" t="s">
        <v>85</v>
      </c>
      <c r="D549" s="5" t="s">
        <v>92</v>
      </c>
    </row>
    <row r="550" spans="1:12" x14ac:dyDescent="0.25">
      <c r="C550" s="4" t="s">
        <v>86</v>
      </c>
      <c r="D550">
        <f>(C547/100)/D547</f>
        <v>6.2672097759674148E-5</v>
      </c>
    </row>
    <row r="551" spans="1:12" x14ac:dyDescent="0.25">
      <c r="C551" t="s">
        <v>87</v>
      </c>
      <c r="D551">
        <v>12172</v>
      </c>
    </row>
    <row r="554" spans="1:12" x14ac:dyDescent="0.25">
      <c r="A554" t="s">
        <v>127</v>
      </c>
      <c r="B554" t="s">
        <v>71</v>
      </c>
      <c r="C554" t="s">
        <v>72</v>
      </c>
      <c r="D554" t="s">
        <v>73</v>
      </c>
      <c r="E554" t="s">
        <v>74</v>
      </c>
      <c r="F554" t="s">
        <v>75</v>
      </c>
      <c r="G554" t="s">
        <v>76</v>
      </c>
      <c r="H554" t="s">
        <v>77</v>
      </c>
      <c r="I554" t="s">
        <v>78</v>
      </c>
      <c r="J554" t="s">
        <v>79</v>
      </c>
      <c r="K554" t="s">
        <v>80</v>
      </c>
      <c r="L554" t="s">
        <v>81</v>
      </c>
    </row>
    <row r="555" spans="1:12" x14ac:dyDescent="0.25">
      <c r="A555" t="s">
        <v>46</v>
      </c>
      <c r="B555" t="s">
        <v>3</v>
      </c>
      <c r="C555">
        <v>73.72</v>
      </c>
      <c r="D555">
        <v>11643</v>
      </c>
      <c r="E555">
        <v>2185</v>
      </c>
      <c r="F555">
        <v>233</v>
      </c>
      <c r="G555">
        <v>19898</v>
      </c>
      <c r="H555">
        <v>31214</v>
      </c>
      <c r="I555">
        <v>50781067</v>
      </c>
      <c r="J555">
        <v>50792160</v>
      </c>
      <c r="K555">
        <v>0</v>
      </c>
      <c r="L555">
        <v>6940</v>
      </c>
    </row>
    <row r="556" spans="1:12" x14ac:dyDescent="0.25">
      <c r="A556" t="s">
        <v>46</v>
      </c>
      <c r="B556" t="s">
        <v>3</v>
      </c>
      <c r="C556">
        <v>71.040000000000006</v>
      </c>
      <c r="D556">
        <v>4127</v>
      </c>
      <c r="E556">
        <v>866</v>
      </c>
      <c r="F556">
        <v>89</v>
      </c>
      <c r="G556">
        <v>137</v>
      </c>
      <c r="H556">
        <v>4167</v>
      </c>
      <c r="I556">
        <v>50761612</v>
      </c>
      <c r="J556">
        <v>50765505</v>
      </c>
      <c r="K556">
        <v>0</v>
      </c>
      <c r="L556">
        <v>1950</v>
      </c>
    </row>
    <row r="557" spans="1:12" x14ac:dyDescent="0.25">
      <c r="A557" t="s">
        <v>46</v>
      </c>
      <c r="B557" t="s">
        <v>3</v>
      </c>
      <c r="C557">
        <v>69.569999999999993</v>
      </c>
      <c r="D557">
        <v>2307</v>
      </c>
      <c r="E557">
        <v>476</v>
      </c>
      <c r="F557">
        <v>53</v>
      </c>
      <c r="G557">
        <v>9449</v>
      </c>
      <c r="H557">
        <v>11682</v>
      </c>
      <c r="I557">
        <v>50769388</v>
      </c>
      <c r="J557">
        <v>50771541</v>
      </c>
      <c r="K557">
        <v>0</v>
      </c>
      <c r="L557">
        <v>960</v>
      </c>
    </row>
    <row r="558" spans="1:12" x14ac:dyDescent="0.25">
      <c r="A558" t="s">
        <v>46</v>
      </c>
      <c r="B558" t="s">
        <v>3</v>
      </c>
      <c r="C558">
        <v>68.680000000000007</v>
      </c>
      <c r="D558">
        <v>2053</v>
      </c>
      <c r="E558">
        <v>408</v>
      </c>
      <c r="F558">
        <v>55</v>
      </c>
      <c r="G558">
        <v>11792</v>
      </c>
      <c r="H558">
        <v>13744</v>
      </c>
      <c r="I558">
        <v>50772460</v>
      </c>
      <c r="J558">
        <v>50774377</v>
      </c>
      <c r="K558">
        <v>0</v>
      </c>
      <c r="L558">
        <v>767</v>
      </c>
    </row>
    <row r="559" spans="1:12" x14ac:dyDescent="0.25">
      <c r="A559" t="s">
        <v>46</v>
      </c>
      <c r="B559" t="s">
        <v>3</v>
      </c>
      <c r="C559">
        <v>78.989999999999995</v>
      </c>
      <c r="D559">
        <v>833</v>
      </c>
      <c r="E559">
        <v>152</v>
      </c>
      <c r="F559">
        <v>11</v>
      </c>
      <c r="G559">
        <v>7291</v>
      </c>
      <c r="H559">
        <v>8105</v>
      </c>
      <c r="I559">
        <v>50767224</v>
      </c>
      <c r="J559">
        <v>50768051</v>
      </c>
      <c r="K559">
        <v>0</v>
      </c>
      <c r="L559">
        <v>684</v>
      </c>
    </row>
    <row r="560" spans="1:12" x14ac:dyDescent="0.25">
      <c r="A560" t="s">
        <v>46</v>
      </c>
      <c r="B560" t="s">
        <v>3</v>
      </c>
      <c r="C560">
        <v>69.81</v>
      </c>
      <c r="D560">
        <v>1444</v>
      </c>
      <c r="E560">
        <v>313</v>
      </c>
      <c r="F560">
        <v>42</v>
      </c>
      <c r="G560">
        <v>14286</v>
      </c>
      <c r="H560">
        <v>15700</v>
      </c>
      <c r="I560">
        <v>50774465</v>
      </c>
      <c r="J560">
        <v>50775814</v>
      </c>
      <c r="K560" s="1">
        <v>6.9999999999999999E-156</v>
      </c>
      <c r="L560">
        <v>560</v>
      </c>
    </row>
    <row r="561" spans="1:12" x14ac:dyDescent="0.25">
      <c r="A561" t="s">
        <v>46</v>
      </c>
      <c r="B561" t="s">
        <v>3</v>
      </c>
      <c r="C561">
        <v>72.69</v>
      </c>
      <c r="D561">
        <v>897</v>
      </c>
      <c r="E561">
        <v>176</v>
      </c>
      <c r="F561">
        <v>23</v>
      </c>
      <c r="G561">
        <v>18594</v>
      </c>
      <c r="H561">
        <v>19476</v>
      </c>
      <c r="I561">
        <v>50779269</v>
      </c>
      <c r="J561">
        <v>50780110</v>
      </c>
      <c r="K561" s="1">
        <v>2.9999999999999998E-129</v>
      </c>
      <c r="L561">
        <v>471</v>
      </c>
    </row>
    <row r="562" spans="1:12" x14ac:dyDescent="0.25">
      <c r="A562" t="s">
        <v>46</v>
      </c>
      <c r="B562" t="s">
        <v>3</v>
      </c>
      <c r="C562">
        <v>70.86</v>
      </c>
      <c r="D562">
        <v>985</v>
      </c>
      <c r="E562">
        <v>161</v>
      </c>
      <c r="F562">
        <v>30</v>
      </c>
      <c r="G562">
        <v>4249</v>
      </c>
      <c r="H562">
        <v>5174</v>
      </c>
      <c r="I562">
        <v>50765516</v>
      </c>
      <c r="J562">
        <v>50766433</v>
      </c>
      <c r="K562" s="1">
        <v>5.0000000000000001E-126</v>
      </c>
      <c r="L562">
        <v>461</v>
      </c>
    </row>
    <row r="563" spans="1:12" x14ac:dyDescent="0.25">
      <c r="A563" t="s">
        <v>46</v>
      </c>
      <c r="B563" t="s">
        <v>3</v>
      </c>
      <c r="C563">
        <v>74.62</v>
      </c>
      <c r="D563">
        <v>729</v>
      </c>
      <c r="E563">
        <v>132</v>
      </c>
      <c r="F563">
        <v>16</v>
      </c>
      <c r="G563">
        <v>5843</v>
      </c>
      <c r="H563">
        <v>6549</v>
      </c>
      <c r="I563">
        <v>50766448</v>
      </c>
      <c r="J563">
        <v>50767145</v>
      </c>
      <c r="K563" s="1">
        <v>5.9999999999999998E-125</v>
      </c>
      <c r="L563">
        <v>457</v>
      </c>
    </row>
    <row r="564" spans="1:12" x14ac:dyDescent="0.25">
      <c r="A564" t="s">
        <v>46</v>
      </c>
      <c r="B564" t="s">
        <v>3</v>
      </c>
      <c r="C564">
        <v>68.89</v>
      </c>
      <c r="D564">
        <v>1273</v>
      </c>
      <c r="E564">
        <v>289</v>
      </c>
      <c r="F564">
        <v>39</v>
      </c>
      <c r="G564">
        <v>8107</v>
      </c>
      <c r="H564">
        <v>9336</v>
      </c>
      <c r="I564">
        <v>50768121</v>
      </c>
      <c r="J564">
        <v>50769329</v>
      </c>
      <c r="K564" s="1">
        <v>2.0000000000000001E-117</v>
      </c>
      <c r="L564">
        <v>432</v>
      </c>
    </row>
    <row r="565" spans="1:12" x14ac:dyDescent="0.25">
      <c r="A565" t="s">
        <v>46</v>
      </c>
      <c r="B565" t="s">
        <v>3</v>
      </c>
      <c r="C565">
        <v>67.12</v>
      </c>
      <c r="D565">
        <v>736</v>
      </c>
      <c r="E565">
        <v>167</v>
      </c>
      <c r="F565">
        <v>17</v>
      </c>
      <c r="G565">
        <v>15771</v>
      </c>
      <c r="H565">
        <v>16475</v>
      </c>
      <c r="I565">
        <v>50775946</v>
      </c>
      <c r="J565">
        <v>50776637</v>
      </c>
      <c r="K565" s="1">
        <v>5E-56</v>
      </c>
      <c r="L565">
        <v>228</v>
      </c>
    </row>
    <row r="566" spans="1:12" x14ac:dyDescent="0.25">
      <c r="A566" t="s">
        <v>46</v>
      </c>
      <c r="B566" t="s">
        <v>3</v>
      </c>
      <c r="C566">
        <v>73.88</v>
      </c>
      <c r="D566">
        <v>379</v>
      </c>
      <c r="E566">
        <v>74</v>
      </c>
      <c r="F566">
        <v>7</v>
      </c>
      <c r="G566">
        <v>17422</v>
      </c>
      <c r="H566">
        <v>17791</v>
      </c>
      <c r="I566">
        <v>50777208</v>
      </c>
      <c r="J566">
        <v>50777570</v>
      </c>
      <c r="K566" s="1">
        <v>5E-56</v>
      </c>
      <c r="L566">
        <v>228</v>
      </c>
    </row>
    <row r="567" spans="1:12" x14ac:dyDescent="0.25">
      <c r="A567" t="s">
        <v>46</v>
      </c>
      <c r="B567" t="s">
        <v>3</v>
      </c>
      <c r="C567">
        <v>68.39</v>
      </c>
      <c r="D567">
        <v>329</v>
      </c>
      <c r="E567">
        <v>68</v>
      </c>
      <c r="F567">
        <v>14</v>
      </c>
      <c r="G567">
        <v>18179</v>
      </c>
      <c r="H567">
        <v>18486</v>
      </c>
      <c r="I567">
        <v>50778098</v>
      </c>
      <c r="J567">
        <v>50778411</v>
      </c>
      <c r="K567" s="1">
        <v>7.9999999999999998E-16</v>
      </c>
      <c r="L567">
        <v>95.1</v>
      </c>
    </row>
    <row r="568" spans="1:12" x14ac:dyDescent="0.25">
      <c r="A568" t="s">
        <v>46</v>
      </c>
      <c r="B568" t="s">
        <v>3</v>
      </c>
      <c r="C568">
        <v>70.27</v>
      </c>
      <c r="D568">
        <v>185</v>
      </c>
      <c r="E568">
        <v>51</v>
      </c>
      <c r="F568">
        <v>1</v>
      </c>
      <c r="G568">
        <v>19719</v>
      </c>
      <c r="H568" s="9">
        <v>19903</v>
      </c>
      <c r="I568">
        <v>50780570</v>
      </c>
      <c r="J568">
        <v>50780750</v>
      </c>
      <c r="K568" s="1">
        <v>4.0000000000000001E-13</v>
      </c>
      <c r="L568">
        <v>86</v>
      </c>
    </row>
    <row r="569" spans="1:12" x14ac:dyDescent="0.25">
      <c r="A569" t="s">
        <v>46</v>
      </c>
      <c r="B569" t="s">
        <v>3</v>
      </c>
      <c r="C569">
        <v>66.06</v>
      </c>
      <c r="D569">
        <v>274</v>
      </c>
      <c r="E569">
        <v>45</v>
      </c>
      <c r="F569">
        <v>9</v>
      </c>
      <c r="G569">
        <v>16875</v>
      </c>
      <c r="H569">
        <v>17141</v>
      </c>
      <c r="I569">
        <v>50776754</v>
      </c>
      <c r="J569">
        <v>50776986</v>
      </c>
      <c r="K569" s="1">
        <v>6E-11</v>
      </c>
      <c r="L569">
        <v>78.8</v>
      </c>
    </row>
    <row r="570" spans="1:12" x14ac:dyDescent="0.25">
      <c r="A570" t="s">
        <v>83</v>
      </c>
      <c r="C570" t="s">
        <v>84</v>
      </c>
      <c r="D570">
        <f>SUM(D555:D569)-6</f>
        <v>28188</v>
      </c>
    </row>
    <row r="571" spans="1:12" x14ac:dyDescent="0.25">
      <c r="A571">
        <f>(C555/100)*D555</f>
        <v>8583.2196000000004</v>
      </c>
      <c r="C571" s="4" t="s">
        <v>85</v>
      </c>
      <c r="D571" s="12">
        <f>(A587/D570)/D570</f>
        <v>2.5512125814855108E-5</v>
      </c>
    </row>
    <row r="572" spans="1:12" x14ac:dyDescent="0.25">
      <c r="A572">
        <f t="shared" ref="A572:A585" si="17">(C556/100)*D556</f>
        <v>2931.8208</v>
      </c>
      <c r="C572" s="4" t="s">
        <v>86</v>
      </c>
      <c r="D572" s="12">
        <f>(C555/100)/D555</f>
        <v>6.3317014515159315E-5</v>
      </c>
    </row>
    <row r="573" spans="1:12" x14ac:dyDescent="0.25">
      <c r="A573">
        <f t="shared" si="17"/>
        <v>1604.9799</v>
      </c>
      <c r="C573" t="s">
        <v>87</v>
      </c>
      <c r="D573">
        <v>31214</v>
      </c>
    </row>
    <row r="574" spans="1:12" x14ac:dyDescent="0.25">
      <c r="A574">
        <f t="shared" si="17"/>
        <v>1410.0004000000001</v>
      </c>
    </row>
    <row r="575" spans="1:12" x14ac:dyDescent="0.25">
      <c r="A575">
        <f t="shared" si="17"/>
        <v>657.98669999999993</v>
      </c>
    </row>
    <row r="576" spans="1:12" x14ac:dyDescent="0.25">
      <c r="A576">
        <f t="shared" si="17"/>
        <v>1008.0564000000001</v>
      </c>
    </row>
    <row r="577" spans="1:12" x14ac:dyDescent="0.25">
      <c r="A577">
        <f t="shared" si="17"/>
        <v>652.02930000000003</v>
      </c>
    </row>
    <row r="578" spans="1:12" x14ac:dyDescent="0.25">
      <c r="A578">
        <f t="shared" si="17"/>
        <v>697.971</v>
      </c>
    </row>
    <row r="579" spans="1:12" x14ac:dyDescent="0.25">
      <c r="A579">
        <f t="shared" si="17"/>
        <v>543.97980000000007</v>
      </c>
    </row>
    <row r="580" spans="1:12" x14ac:dyDescent="0.25">
      <c r="A580">
        <f t="shared" si="17"/>
        <v>876.96969999999999</v>
      </c>
    </row>
    <row r="581" spans="1:12" x14ac:dyDescent="0.25">
      <c r="A581">
        <f t="shared" si="17"/>
        <v>494.00319999999999</v>
      </c>
    </row>
    <row r="582" spans="1:12" x14ac:dyDescent="0.25">
      <c r="A582">
        <f t="shared" si="17"/>
        <v>280.00519999999995</v>
      </c>
    </row>
    <row r="583" spans="1:12" x14ac:dyDescent="0.25">
      <c r="A583">
        <f t="shared" si="17"/>
        <v>225.00309999999999</v>
      </c>
    </row>
    <row r="584" spans="1:12" x14ac:dyDescent="0.25">
      <c r="A584">
        <f>(C568/100)*D568-6</f>
        <v>123.99950000000001</v>
      </c>
      <c r="B584" t="s">
        <v>138</v>
      </c>
    </row>
    <row r="585" spans="1:12" x14ac:dyDescent="0.25">
      <c r="A585" s="2">
        <f t="shared" si="17"/>
        <v>181.00440000000003</v>
      </c>
    </row>
    <row r="586" spans="1:12" x14ac:dyDescent="0.25">
      <c r="A586" s="6">
        <f>SUM(A571:A585)</f>
        <v>20271.029000000006</v>
      </c>
    </row>
    <row r="587" spans="1:12" x14ac:dyDescent="0.25">
      <c r="A587">
        <v>20271</v>
      </c>
      <c r="B587" t="s">
        <v>88</v>
      </c>
    </row>
    <row r="590" spans="1:12" x14ac:dyDescent="0.25">
      <c r="A590" t="s">
        <v>128</v>
      </c>
      <c r="B590" t="s">
        <v>71</v>
      </c>
      <c r="C590" t="s">
        <v>72</v>
      </c>
      <c r="D590" t="s">
        <v>73</v>
      </c>
      <c r="E590" t="s">
        <v>74</v>
      </c>
      <c r="F590" t="s">
        <v>75</v>
      </c>
      <c r="G590" t="s">
        <v>76</v>
      </c>
      <c r="H590" t="s">
        <v>77</v>
      </c>
      <c r="I590" t="s">
        <v>78</v>
      </c>
      <c r="J590" t="s">
        <v>79</v>
      </c>
      <c r="K590" t="s">
        <v>80</v>
      </c>
      <c r="L590" t="s">
        <v>81</v>
      </c>
    </row>
    <row r="591" spans="1:12" x14ac:dyDescent="0.25">
      <c r="A591" t="s">
        <v>47</v>
      </c>
      <c r="B591" t="s">
        <v>1</v>
      </c>
      <c r="C591">
        <v>68.819999999999993</v>
      </c>
      <c r="D591">
        <v>10813</v>
      </c>
      <c r="E591">
        <v>2122</v>
      </c>
      <c r="F591">
        <v>310</v>
      </c>
      <c r="G591">
        <v>938</v>
      </c>
      <c r="H591">
        <v>11176</v>
      </c>
      <c r="I591">
        <v>11267970</v>
      </c>
      <c r="J591">
        <v>11257834</v>
      </c>
      <c r="K591">
        <v>0</v>
      </c>
      <c r="L591">
        <v>4028</v>
      </c>
    </row>
    <row r="592" spans="1:12" x14ac:dyDescent="0.25">
      <c r="A592" t="s">
        <v>47</v>
      </c>
      <c r="B592" t="s">
        <v>1</v>
      </c>
      <c r="C592">
        <v>66.06</v>
      </c>
      <c r="D592">
        <v>2584</v>
      </c>
      <c r="E592">
        <v>604</v>
      </c>
      <c r="F592">
        <v>82</v>
      </c>
      <c r="G592">
        <v>12807</v>
      </c>
      <c r="H592">
        <v>15287</v>
      </c>
      <c r="I592">
        <v>11256476</v>
      </c>
      <c r="J592">
        <v>11254063</v>
      </c>
      <c r="K592" s="1">
        <v>3.0000000000000002E-163</v>
      </c>
      <c r="L592">
        <v>583</v>
      </c>
    </row>
    <row r="593" spans="1:12" x14ac:dyDescent="0.25">
      <c r="A593" s="2" t="s">
        <v>47</v>
      </c>
      <c r="B593" s="2" t="s">
        <v>1</v>
      </c>
      <c r="C593" s="2">
        <v>70.45</v>
      </c>
      <c r="D593" s="2">
        <v>176</v>
      </c>
      <c r="E593" s="2">
        <v>39</v>
      </c>
      <c r="F593" s="2">
        <v>4</v>
      </c>
      <c r="G593" s="2">
        <v>11882</v>
      </c>
      <c r="H593" s="2">
        <v>12057</v>
      </c>
      <c r="I593" s="2">
        <v>11257183</v>
      </c>
      <c r="J593" s="2">
        <v>11257021</v>
      </c>
      <c r="K593" s="8">
        <v>1E-10</v>
      </c>
      <c r="L593" s="2">
        <v>77</v>
      </c>
    </row>
    <row r="594" spans="1:12" x14ac:dyDescent="0.25">
      <c r="A594" s="6" t="s">
        <v>83</v>
      </c>
      <c r="C594" t="s">
        <v>84</v>
      </c>
      <c r="D594">
        <f>SUM(D591:D593)</f>
        <v>13573</v>
      </c>
    </row>
    <row r="595" spans="1:12" x14ac:dyDescent="0.25">
      <c r="A595">
        <f>(C591/100)*D591</f>
        <v>7441.5065999999988</v>
      </c>
      <c r="C595" s="4" t="s">
        <v>85</v>
      </c>
      <c r="D595" s="12">
        <f>(A599/D594)/D594</f>
        <v>5.0329396728086572E-5</v>
      </c>
    </row>
    <row r="596" spans="1:12" x14ac:dyDescent="0.25">
      <c r="A596">
        <f t="shared" ref="A596" si="18">(C592/100)*D592</f>
        <v>1706.9904000000001</v>
      </c>
      <c r="C596" s="4" t="s">
        <v>86</v>
      </c>
      <c r="D596" s="12">
        <f>(C591/100)/D591</f>
        <v>6.3645611763617864E-5</v>
      </c>
    </row>
    <row r="597" spans="1:12" x14ac:dyDescent="0.25">
      <c r="A597" s="2">
        <f>(C593/100)*D593</f>
        <v>123.992</v>
      </c>
      <c r="C597" t="s">
        <v>87</v>
      </c>
      <c r="D597">
        <v>15303</v>
      </c>
    </row>
    <row r="598" spans="1:12" x14ac:dyDescent="0.25">
      <c r="A598">
        <f>SUM(A595:A597)</f>
        <v>9272.4889999999996</v>
      </c>
    </row>
    <row r="599" spans="1:12" x14ac:dyDescent="0.25">
      <c r="A599">
        <v>9272</v>
      </c>
      <c r="B599" t="s">
        <v>88</v>
      </c>
    </row>
    <row r="602" spans="1:12" x14ac:dyDescent="0.25">
      <c r="A602" t="s">
        <v>129</v>
      </c>
      <c r="B602" t="s">
        <v>71</v>
      </c>
      <c r="C602" t="s">
        <v>72</v>
      </c>
      <c r="D602" t="s">
        <v>73</v>
      </c>
      <c r="E602" t="s">
        <v>74</v>
      </c>
      <c r="F602" t="s">
        <v>75</v>
      </c>
      <c r="G602" t="s">
        <v>76</v>
      </c>
      <c r="H602" t="s">
        <v>77</v>
      </c>
      <c r="I602" t="s">
        <v>78</v>
      </c>
      <c r="J602" t="s">
        <v>79</v>
      </c>
      <c r="K602" t="s">
        <v>80</v>
      </c>
      <c r="L602" t="s">
        <v>81</v>
      </c>
    </row>
    <row r="603" spans="1:12" x14ac:dyDescent="0.25">
      <c r="A603" t="s">
        <v>48</v>
      </c>
      <c r="B603" t="s">
        <v>4</v>
      </c>
      <c r="C603">
        <v>75.7</v>
      </c>
      <c r="D603">
        <v>11885</v>
      </c>
      <c r="E603">
        <v>2027</v>
      </c>
      <c r="F603">
        <v>245</v>
      </c>
      <c r="G603">
        <v>228</v>
      </c>
      <c r="H603">
        <v>11679</v>
      </c>
      <c r="I603">
        <v>44273372</v>
      </c>
      <c r="J603">
        <v>44261916</v>
      </c>
      <c r="K603">
        <v>0</v>
      </c>
      <c r="L603">
        <v>8085</v>
      </c>
    </row>
    <row r="604" spans="1:12" x14ac:dyDescent="0.25">
      <c r="A604" t="s">
        <v>48</v>
      </c>
      <c r="B604" t="s">
        <v>4</v>
      </c>
      <c r="C604">
        <v>73.61</v>
      </c>
      <c r="D604">
        <v>6208</v>
      </c>
      <c r="E604">
        <v>1224</v>
      </c>
      <c r="F604">
        <v>128</v>
      </c>
      <c r="G604">
        <v>16838</v>
      </c>
      <c r="H604">
        <v>22871</v>
      </c>
      <c r="I604">
        <v>44257952</v>
      </c>
      <c r="J604">
        <v>44251985</v>
      </c>
      <c r="K604">
        <v>0</v>
      </c>
      <c r="L604">
        <v>3608</v>
      </c>
    </row>
    <row r="605" spans="1:12" x14ac:dyDescent="0.25">
      <c r="A605" t="s">
        <v>48</v>
      </c>
      <c r="B605" t="s">
        <v>4</v>
      </c>
      <c r="C605">
        <v>74.78</v>
      </c>
      <c r="D605">
        <v>2252</v>
      </c>
      <c r="E605">
        <v>429</v>
      </c>
      <c r="F605">
        <v>34</v>
      </c>
      <c r="G605">
        <v>12656</v>
      </c>
      <c r="H605">
        <v>14815</v>
      </c>
      <c r="I605">
        <v>44261494</v>
      </c>
      <c r="J605">
        <v>44259290</v>
      </c>
      <c r="K605">
        <v>0</v>
      </c>
      <c r="L605">
        <v>1472</v>
      </c>
    </row>
    <row r="606" spans="1:12" x14ac:dyDescent="0.25">
      <c r="A606" t="s">
        <v>48</v>
      </c>
      <c r="B606" t="s">
        <v>4</v>
      </c>
      <c r="C606">
        <v>72.89</v>
      </c>
      <c r="D606">
        <v>1302</v>
      </c>
      <c r="E606">
        <v>268</v>
      </c>
      <c r="F606">
        <v>21</v>
      </c>
      <c r="G606">
        <v>23863</v>
      </c>
      <c r="H606">
        <v>25121</v>
      </c>
      <c r="I606">
        <v>44251409</v>
      </c>
      <c r="J606">
        <v>44250150</v>
      </c>
      <c r="K606">
        <v>0</v>
      </c>
      <c r="L606">
        <v>738</v>
      </c>
    </row>
    <row r="607" spans="1:12" x14ac:dyDescent="0.25">
      <c r="A607" t="s">
        <v>48</v>
      </c>
      <c r="B607" t="s">
        <v>4</v>
      </c>
      <c r="C607">
        <v>68.040000000000006</v>
      </c>
      <c r="D607">
        <v>848</v>
      </c>
      <c r="E607">
        <v>201</v>
      </c>
      <c r="F607">
        <v>21</v>
      </c>
      <c r="G607">
        <v>14966</v>
      </c>
      <c r="H607">
        <v>15771</v>
      </c>
      <c r="I607">
        <v>44259270</v>
      </c>
      <c r="J607">
        <v>44258451</v>
      </c>
      <c r="K607" s="1">
        <v>9.0000000000000004E-71</v>
      </c>
      <c r="L607">
        <v>277</v>
      </c>
    </row>
    <row r="608" spans="1:12" x14ac:dyDescent="0.25">
      <c r="A608" s="2" t="s">
        <v>48</v>
      </c>
      <c r="B608" s="2" t="s">
        <v>4</v>
      </c>
      <c r="C608" s="2">
        <v>68.95</v>
      </c>
      <c r="D608" s="2">
        <v>380</v>
      </c>
      <c r="E608" s="2">
        <v>75</v>
      </c>
      <c r="F608" s="2">
        <v>8</v>
      </c>
      <c r="G608" s="2">
        <v>16419</v>
      </c>
      <c r="H608" s="2">
        <v>16798</v>
      </c>
      <c r="I608" s="2">
        <v>44258478</v>
      </c>
      <c r="J608" s="2">
        <v>44258142</v>
      </c>
      <c r="K608" s="8">
        <v>1.9999999999999999E-34</v>
      </c>
      <c r="L608" s="2">
        <v>156</v>
      </c>
    </row>
    <row r="609" spans="1:12" x14ac:dyDescent="0.25">
      <c r="A609" s="6" t="s">
        <v>83</v>
      </c>
      <c r="C609" t="s">
        <v>84</v>
      </c>
      <c r="D609">
        <f>SUM(D603:D608)</f>
        <v>22875</v>
      </c>
    </row>
    <row r="610" spans="1:12" x14ac:dyDescent="0.25">
      <c r="A610">
        <f>(C603/100)*D603</f>
        <v>8996.9449999999997</v>
      </c>
      <c r="C610" s="4" t="s">
        <v>85</v>
      </c>
      <c r="D610" s="12">
        <f>(A617/D609)/D609</f>
        <v>3.2562811669503416E-5</v>
      </c>
    </row>
    <row r="611" spans="1:12" x14ac:dyDescent="0.25">
      <c r="A611">
        <f>(C604/100)*D604</f>
        <v>4569.7087999999994</v>
      </c>
      <c r="C611" s="4" t="s">
        <v>86</v>
      </c>
      <c r="D611" s="12">
        <f>(C603/100)/D603</f>
        <v>6.3693731594446782E-5</v>
      </c>
    </row>
    <row r="612" spans="1:12" x14ac:dyDescent="0.25">
      <c r="A612">
        <f t="shared" ref="A612" si="19">(C605/100)*D605</f>
        <v>1684.0456000000001</v>
      </c>
      <c r="C612" t="s">
        <v>87</v>
      </c>
      <c r="D612">
        <v>25189</v>
      </c>
    </row>
    <row r="613" spans="1:12" x14ac:dyDescent="0.25">
      <c r="A613">
        <f>(C606/100)*D606</f>
        <v>949.02779999999996</v>
      </c>
    </row>
    <row r="614" spans="1:12" x14ac:dyDescent="0.25">
      <c r="A614">
        <f>(C607/100)*D607</f>
        <v>576.97920000000011</v>
      </c>
    </row>
    <row r="615" spans="1:12" x14ac:dyDescent="0.25">
      <c r="A615" s="2">
        <f>(C608/100)*D608</f>
        <v>262.01</v>
      </c>
    </row>
    <row r="616" spans="1:12" x14ac:dyDescent="0.25">
      <c r="A616" s="6">
        <f>SUM(A610:A615)</f>
        <v>17038.716399999998</v>
      </c>
    </row>
    <row r="617" spans="1:12" x14ac:dyDescent="0.25">
      <c r="A617">
        <v>17039</v>
      </c>
      <c r="B617" t="s">
        <v>88</v>
      </c>
    </row>
    <row r="620" spans="1:12" x14ac:dyDescent="0.25">
      <c r="A620" t="s">
        <v>130</v>
      </c>
      <c r="B620" t="s">
        <v>71</v>
      </c>
      <c r="C620" t="s">
        <v>72</v>
      </c>
      <c r="D620" t="s">
        <v>73</v>
      </c>
      <c r="E620" t="s">
        <v>74</v>
      </c>
      <c r="F620" t="s">
        <v>75</v>
      </c>
      <c r="G620" t="s">
        <v>76</v>
      </c>
      <c r="H620" t="s">
        <v>77</v>
      </c>
      <c r="I620" t="s">
        <v>78</v>
      </c>
      <c r="J620" t="s">
        <v>79</v>
      </c>
      <c r="K620" t="s">
        <v>80</v>
      </c>
      <c r="L620" t="s">
        <v>81</v>
      </c>
    </row>
    <row r="621" spans="1:12" x14ac:dyDescent="0.25">
      <c r="A621" t="s">
        <v>49</v>
      </c>
      <c r="B621" t="s">
        <v>4</v>
      </c>
      <c r="C621">
        <v>77.78</v>
      </c>
      <c r="D621">
        <v>12200</v>
      </c>
      <c r="E621">
        <v>2052</v>
      </c>
      <c r="F621">
        <v>166</v>
      </c>
      <c r="G621">
        <v>8327</v>
      </c>
      <c r="H621">
        <v>20274</v>
      </c>
      <c r="I621">
        <v>134283771</v>
      </c>
      <c r="J621">
        <v>134271979</v>
      </c>
      <c r="K621">
        <v>0</v>
      </c>
      <c r="L621">
        <v>9625</v>
      </c>
    </row>
    <row r="622" spans="1:12" x14ac:dyDescent="0.25">
      <c r="A622" t="s">
        <v>49</v>
      </c>
      <c r="B622" t="s">
        <v>4</v>
      </c>
      <c r="C622">
        <v>81.099999999999994</v>
      </c>
      <c r="D622">
        <v>5831</v>
      </c>
      <c r="E622">
        <v>858</v>
      </c>
      <c r="F622">
        <v>88</v>
      </c>
      <c r="G622">
        <v>22895</v>
      </c>
      <c r="H622">
        <v>28616</v>
      </c>
      <c r="I622">
        <v>134270877</v>
      </c>
      <c r="J622">
        <v>134265182</v>
      </c>
      <c r="K622">
        <v>0</v>
      </c>
      <c r="L622">
        <v>5371</v>
      </c>
    </row>
    <row r="623" spans="1:12" x14ac:dyDescent="0.25">
      <c r="A623" t="s">
        <v>49</v>
      </c>
      <c r="B623" t="s">
        <v>4</v>
      </c>
      <c r="C623">
        <v>79.06</v>
      </c>
      <c r="D623">
        <v>3587</v>
      </c>
      <c r="E623">
        <v>555</v>
      </c>
      <c r="F623">
        <v>54</v>
      </c>
      <c r="G623">
        <v>4012</v>
      </c>
      <c r="H623">
        <v>7531</v>
      </c>
      <c r="I623">
        <v>134287625</v>
      </c>
      <c r="J623">
        <v>134284168</v>
      </c>
      <c r="K623">
        <v>0</v>
      </c>
      <c r="L623">
        <v>3016</v>
      </c>
    </row>
    <row r="624" spans="1:12" x14ac:dyDescent="0.25">
      <c r="A624" t="s">
        <v>49</v>
      </c>
      <c r="B624" t="s">
        <v>4</v>
      </c>
      <c r="C624">
        <v>82.21</v>
      </c>
      <c r="D624">
        <v>2693</v>
      </c>
      <c r="E624">
        <v>362</v>
      </c>
      <c r="F624">
        <v>41</v>
      </c>
      <c r="G624">
        <v>40</v>
      </c>
      <c r="H624">
        <v>2693</v>
      </c>
      <c r="I624">
        <v>134291360</v>
      </c>
      <c r="J624">
        <v>134288746</v>
      </c>
      <c r="K624">
        <v>0</v>
      </c>
      <c r="L624">
        <v>2617</v>
      </c>
    </row>
    <row r="625" spans="1:12" x14ac:dyDescent="0.25">
      <c r="A625" t="s">
        <v>49</v>
      </c>
      <c r="B625" t="s">
        <v>4</v>
      </c>
      <c r="C625">
        <v>68.98</v>
      </c>
      <c r="D625">
        <v>3269</v>
      </c>
      <c r="E625">
        <v>753</v>
      </c>
      <c r="F625">
        <v>55</v>
      </c>
      <c r="G625" s="9">
        <v>28628</v>
      </c>
      <c r="H625">
        <v>31741</v>
      </c>
      <c r="I625">
        <v>134264977</v>
      </c>
      <c r="J625">
        <v>134261815</v>
      </c>
      <c r="K625">
        <v>0</v>
      </c>
      <c r="L625">
        <v>1312</v>
      </c>
    </row>
    <row r="626" spans="1:12" x14ac:dyDescent="0.25">
      <c r="A626" t="s">
        <v>49</v>
      </c>
      <c r="B626" t="s">
        <v>4</v>
      </c>
      <c r="C626">
        <v>66.25</v>
      </c>
      <c r="D626">
        <v>886</v>
      </c>
      <c r="E626">
        <v>189</v>
      </c>
      <c r="F626">
        <v>26</v>
      </c>
      <c r="G626">
        <v>20968</v>
      </c>
      <c r="H626">
        <v>21795</v>
      </c>
      <c r="I626">
        <v>134271824</v>
      </c>
      <c r="J626">
        <v>134270991</v>
      </c>
      <c r="K626" s="1">
        <v>3.9999999999999998E-57</v>
      </c>
      <c r="L626">
        <v>232</v>
      </c>
    </row>
    <row r="627" spans="1:12" x14ac:dyDescent="0.25">
      <c r="A627" t="s">
        <v>49</v>
      </c>
      <c r="B627" t="s">
        <v>4</v>
      </c>
      <c r="C627">
        <v>82.68</v>
      </c>
      <c r="D627">
        <v>231</v>
      </c>
      <c r="E627">
        <v>36</v>
      </c>
      <c r="F627">
        <v>4</v>
      </c>
      <c r="G627">
        <v>2722</v>
      </c>
      <c r="H627">
        <v>2949</v>
      </c>
      <c r="I627">
        <v>165203946</v>
      </c>
      <c r="J627">
        <v>165204175</v>
      </c>
      <c r="K627" s="1">
        <v>2.0000000000000001E-54</v>
      </c>
      <c r="L627">
        <v>223</v>
      </c>
    </row>
    <row r="628" spans="1:12" x14ac:dyDescent="0.25">
      <c r="A628" s="2" t="s">
        <v>49</v>
      </c>
      <c r="B628" s="2" t="s">
        <v>4</v>
      </c>
      <c r="C628" s="2">
        <v>68.239999999999995</v>
      </c>
      <c r="D628" s="2">
        <v>425</v>
      </c>
      <c r="E628" s="2">
        <v>90</v>
      </c>
      <c r="F628" s="2">
        <v>7</v>
      </c>
      <c r="G628" s="2">
        <v>2997</v>
      </c>
      <c r="H628" s="2">
        <v>3398</v>
      </c>
      <c r="I628" s="2">
        <v>134288690</v>
      </c>
      <c r="J628" s="2">
        <v>134288288</v>
      </c>
      <c r="K628" s="8">
        <v>2.0000000000000001E-37</v>
      </c>
      <c r="L628" s="2">
        <v>167</v>
      </c>
    </row>
    <row r="629" spans="1:12" x14ac:dyDescent="0.25">
      <c r="A629" s="6" t="s">
        <v>83</v>
      </c>
      <c r="C629" t="s">
        <v>84</v>
      </c>
      <c r="D629">
        <f>SUM(D621:D628)-13</f>
        <v>29109</v>
      </c>
    </row>
    <row r="630" spans="1:12" x14ac:dyDescent="0.25">
      <c r="A630">
        <f>(C621/100)*D621</f>
        <v>9489.16</v>
      </c>
      <c r="C630" s="4" t="s">
        <v>85</v>
      </c>
      <c r="D630" s="12">
        <f>(A639/D629)/D629</f>
        <v>2.6645930850014012E-5</v>
      </c>
    </row>
    <row r="631" spans="1:12" x14ac:dyDescent="0.25">
      <c r="A631">
        <f t="shared" ref="A631:A637" si="20">(C622/100)*D622</f>
        <v>4728.9409999999998</v>
      </c>
      <c r="C631" s="4" t="s">
        <v>86</v>
      </c>
      <c r="D631" s="12">
        <f>(C621/100)/D621</f>
        <v>6.3754098360655747E-5</v>
      </c>
    </row>
    <row r="632" spans="1:12" x14ac:dyDescent="0.25">
      <c r="A632">
        <f t="shared" si="20"/>
        <v>2835.8822</v>
      </c>
      <c r="C632" t="s">
        <v>87</v>
      </c>
      <c r="D632">
        <f>31753</f>
        <v>31753</v>
      </c>
    </row>
    <row r="633" spans="1:12" x14ac:dyDescent="0.25">
      <c r="A633">
        <f t="shared" si="20"/>
        <v>2213.9152999999997</v>
      </c>
    </row>
    <row r="634" spans="1:12" x14ac:dyDescent="0.25">
      <c r="A634">
        <f>(C625/100)*D625-13</f>
        <v>2241.9562000000001</v>
      </c>
      <c r="B634" t="s">
        <v>138</v>
      </c>
    </row>
    <row r="635" spans="1:12" x14ac:dyDescent="0.25">
      <c r="A635">
        <f t="shared" si="20"/>
        <v>586.97500000000002</v>
      </c>
    </row>
    <row r="636" spans="1:12" x14ac:dyDescent="0.25">
      <c r="A636">
        <f t="shared" si="20"/>
        <v>190.99080000000001</v>
      </c>
    </row>
    <row r="637" spans="1:12" x14ac:dyDescent="0.25">
      <c r="A637" s="2">
        <f t="shared" si="20"/>
        <v>290.02</v>
      </c>
    </row>
    <row r="638" spans="1:12" x14ac:dyDescent="0.25">
      <c r="A638" s="6">
        <f>SUM(A630:A637)</f>
        <v>22577.840499999998</v>
      </c>
    </row>
    <row r="639" spans="1:12" x14ac:dyDescent="0.25">
      <c r="A639">
        <v>22578</v>
      </c>
      <c r="B639" t="s">
        <v>88</v>
      </c>
    </row>
    <row r="642" spans="1:12" x14ac:dyDescent="0.25">
      <c r="A642" t="s">
        <v>131</v>
      </c>
      <c r="B642" t="s">
        <v>71</v>
      </c>
      <c r="C642" t="s">
        <v>72</v>
      </c>
      <c r="D642" t="s">
        <v>73</v>
      </c>
      <c r="E642" t="s">
        <v>74</v>
      </c>
      <c r="F642" t="s">
        <v>75</v>
      </c>
      <c r="G642" t="s">
        <v>76</v>
      </c>
      <c r="H642" t="s">
        <v>77</v>
      </c>
      <c r="I642" t="s">
        <v>78</v>
      </c>
      <c r="J642" t="s">
        <v>79</v>
      </c>
      <c r="K642" t="s">
        <v>80</v>
      </c>
      <c r="L642" t="s">
        <v>81</v>
      </c>
    </row>
    <row r="643" spans="1:12" x14ac:dyDescent="0.25">
      <c r="A643" t="s">
        <v>50</v>
      </c>
      <c r="B643" t="s">
        <v>4</v>
      </c>
      <c r="C643">
        <v>70.84</v>
      </c>
      <c r="D643">
        <v>11044</v>
      </c>
      <c r="E643">
        <v>2121</v>
      </c>
      <c r="F643">
        <v>290</v>
      </c>
      <c r="G643">
        <v>5364</v>
      </c>
      <c r="H643">
        <v>15999</v>
      </c>
      <c r="I643">
        <v>60601295</v>
      </c>
      <c r="J643">
        <v>60611647</v>
      </c>
      <c r="K643">
        <v>0</v>
      </c>
      <c r="L643">
        <v>5083</v>
      </c>
    </row>
    <row r="644" spans="1:12" x14ac:dyDescent="0.25">
      <c r="A644" t="s">
        <v>50</v>
      </c>
      <c r="B644" t="s">
        <v>4</v>
      </c>
      <c r="C644">
        <v>74.209999999999994</v>
      </c>
      <c r="D644">
        <v>1330</v>
      </c>
      <c r="E644">
        <v>234</v>
      </c>
      <c r="F644">
        <v>35</v>
      </c>
      <c r="G644">
        <v>3374</v>
      </c>
      <c r="H644">
        <v>4642</v>
      </c>
      <c r="I644">
        <v>60599843</v>
      </c>
      <c r="J644">
        <v>60601124</v>
      </c>
      <c r="K644">
        <v>0</v>
      </c>
      <c r="L644">
        <v>792</v>
      </c>
    </row>
    <row r="645" spans="1:12" x14ac:dyDescent="0.25">
      <c r="A645" t="s">
        <v>50</v>
      </c>
      <c r="B645" t="s">
        <v>4</v>
      </c>
      <c r="C645">
        <v>76.52</v>
      </c>
      <c r="D645">
        <v>1035</v>
      </c>
      <c r="E645">
        <v>179</v>
      </c>
      <c r="F645">
        <v>24</v>
      </c>
      <c r="G645">
        <v>1703</v>
      </c>
      <c r="H645">
        <v>2710</v>
      </c>
      <c r="I645">
        <v>60598394</v>
      </c>
      <c r="J645">
        <v>60599391</v>
      </c>
      <c r="K645">
        <v>0</v>
      </c>
      <c r="L645">
        <v>720</v>
      </c>
    </row>
    <row r="646" spans="1:12" x14ac:dyDescent="0.25">
      <c r="A646" t="s">
        <v>50</v>
      </c>
      <c r="B646" t="s">
        <v>4</v>
      </c>
      <c r="C646">
        <v>70.22</v>
      </c>
      <c r="D646">
        <v>648</v>
      </c>
      <c r="E646">
        <v>139</v>
      </c>
      <c r="F646">
        <v>20</v>
      </c>
      <c r="G646">
        <v>8</v>
      </c>
      <c r="H646">
        <v>646</v>
      </c>
      <c r="I646">
        <v>60595459</v>
      </c>
      <c r="J646">
        <v>60596061</v>
      </c>
      <c r="K646" s="1">
        <v>6E-65</v>
      </c>
      <c r="L646">
        <v>257</v>
      </c>
    </row>
    <row r="647" spans="1:12" x14ac:dyDescent="0.25">
      <c r="A647" s="2" t="s">
        <v>50</v>
      </c>
      <c r="B647" s="2" t="s">
        <v>4</v>
      </c>
      <c r="C647" s="2">
        <v>69.59</v>
      </c>
      <c r="D647" s="2">
        <v>411</v>
      </c>
      <c r="E647" s="2">
        <v>106</v>
      </c>
      <c r="F647" s="2">
        <v>7</v>
      </c>
      <c r="G647" s="2">
        <v>1126</v>
      </c>
      <c r="H647" s="2">
        <v>1522</v>
      </c>
      <c r="I647" s="2">
        <v>60596908</v>
      </c>
      <c r="J647" s="2">
        <v>60597313</v>
      </c>
      <c r="K647" s="8">
        <v>9.9999999999999994E-37</v>
      </c>
      <c r="L647" s="2">
        <v>163</v>
      </c>
    </row>
    <row r="648" spans="1:12" x14ac:dyDescent="0.25">
      <c r="A648" s="6" t="s">
        <v>83</v>
      </c>
      <c r="C648" t="s">
        <v>84</v>
      </c>
      <c r="D648">
        <f>SUM(D643:D647)</f>
        <v>14468</v>
      </c>
    </row>
    <row r="649" spans="1:12" x14ac:dyDescent="0.25">
      <c r="A649">
        <f>(C643/100)*D643</f>
        <v>7823.5696000000007</v>
      </c>
      <c r="C649" s="4" t="s">
        <v>85</v>
      </c>
      <c r="D649" s="12">
        <f>(A655/D648)/D648</f>
        <v>4.9416446420151086E-5</v>
      </c>
    </row>
    <row r="650" spans="1:12" x14ac:dyDescent="0.25">
      <c r="A650">
        <f t="shared" ref="A650:A652" si="21">(C644/100)*D644</f>
        <v>986.99299999999994</v>
      </c>
      <c r="C650" s="4" t="s">
        <v>86</v>
      </c>
      <c r="D650" s="12">
        <f>(C643/100)/D643</f>
        <v>6.4143426294820718E-5</v>
      </c>
    </row>
    <row r="651" spans="1:12" x14ac:dyDescent="0.25">
      <c r="A651">
        <f t="shared" si="21"/>
        <v>791.98199999999997</v>
      </c>
      <c r="C651" t="s">
        <v>87</v>
      </c>
      <c r="D651">
        <v>16089</v>
      </c>
    </row>
    <row r="652" spans="1:12" x14ac:dyDescent="0.25">
      <c r="A652">
        <f t="shared" si="21"/>
        <v>455.02559999999994</v>
      </c>
    </row>
    <row r="653" spans="1:12" x14ac:dyDescent="0.25">
      <c r="A653" s="2">
        <f>(C647/100)*D647</f>
        <v>286.01490000000001</v>
      </c>
    </row>
    <row r="654" spans="1:12" x14ac:dyDescent="0.25">
      <c r="A654" s="6">
        <f>SUM(A649:A653)</f>
        <v>10343.585100000002</v>
      </c>
    </row>
    <row r="655" spans="1:12" x14ac:dyDescent="0.25">
      <c r="A655">
        <v>10344</v>
      </c>
      <c r="B655" t="s">
        <v>88</v>
      </c>
    </row>
    <row r="658" spans="1:12" x14ac:dyDescent="0.25">
      <c r="A658" t="s">
        <v>132</v>
      </c>
      <c r="B658" t="s">
        <v>71</v>
      </c>
      <c r="C658" t="s">
        <v>72</v>
      </c>
      <c r="D658" t="s">
        <v>73</v>
      </c>
      <c r="E658" t="s">
        <v>74</v>
      </c>
      <c r="F658" t="s">
        <v>75</v>
      </c>
      <c r="G658" t="s">
        <v>76</v>
      </c>
      <c r="H658" t="s">
        <v>77</v>
      </c>
      <c r="I658" t="s">
        <v>78</v>
      </c>
      <c r="J658" t="s">
        <v>79</v>
      </c>
      <c r="K658" t="s">
        <v>80</v>
      </c>
      <c r="L658" t="s">
        <v>81</v>
      </c>
    </row>
    <row r="659" spans="1:12" x14ac:dyDescent="0.25">
      <c r="A659" t="s">
        <v>51</v>
      </c>
      <c r="B659" t="s">
        <v>13</v>
      </c>
      <c r="C659">
        <v>73.91</v>
      </c>
      <c r="D659">
        <v>11522</v>
      </c>
      <c r="E659">
        <v>2083</v>
      </c>
      <c r="F659">
        <v>232</v>
      </c>
      <c r="G659">
        <v>1</v>
      </c>
      <c r="H659">
        <v>11030</v>
      </c>
      <c r="I659">
        <v>16235615</v>
      </c>
      <c r="J659">
        <v>16246705</v>
      </c>
      <c r="K659">
        <v>0</v>
      </c>
      <c r="L659">
        <v>7012</v>
      </c>
    </row>
    <row r="660" spans="1:12" x14ac:dyDescent="0.25">
      <c r="A660" t="s">
        <v>51</v>
      </c>
      <c r="B660" t="s">
        <v>13</v>
      </c>
      <c r="C660">
        <v>75.27</v>
      </c>
      <c r="D660">
        <v>1601</v>
      </c>
      <c r="E660">
        <v>250</v>
      </c>
      <c r="F660">
        <v>28</v>
      </c>
      <c r="G660">
        <v>11556</v>
      </c>
      <c r="H660">
        <v>13079</v>
      </c>
      <c r="I660">
        <v>16247111</v>
      </c>
      <c r="J660">
        <v>16248642</v>
      </c>
      <c r="K660">
        <v>0</v>
      </c>
      <c r="L660">
        <v>1108</v>
      </c>
    </row>
    <row r="661" spans="1:12" x14ac:dyDescent="0.25">
      <c r="A661" s="2" t="s">
        <v>51</v>
      </c>
      <c r="B661" s="2" t="s">
        <v>13</v>
      </c>
      <c r="C661" s="2">
        <v>74.58</v>
      </c>
      <c r="D661" s="2">
        <v>885</v>
      </c>
      <c r="E661" s="2">
        <v>155</v>
      </c>
      <c r="F661" s="2">
        <v>22</v>
      </c>
      <c r="G661" s="2">
        <v>13236</v>
      </c>
      <c r="H661" s="2">
        <v>14068</v>
      </c>
      <c r="I661" s="2">
        <v>16248695</v>
      </c>
      <c r="J661" s="2">
        <v>16249561</v>
      </c>
      <c r="K661" s="8">
        <v>7.0000000000000002E-152</v>
      </c>
      <c r="L661" s="2">
        <v>545</v>
      </c>
    </row>
    <row r="662" spans="1:12" x14ac:dyDescent="0.25">
      <c r="A662" s="6" t="s">
        <v>83</v>
      </c>
      <c r="C662" t="s">
        <v>84</v>
      </c>
      <c r="D662">
        <f>SUM(D659:D661)</f>
        <v>14008</v>
      </c>
    </row>
    <row r="663" spans="1:12" x14ac:dyDescent="0.25">
      <c r="A663">
        <f>(C659/100)*D659</f>
        <v>8515.9102000000003</v>
      </c>
      <c r="C663" s="4" t="s">
        <v>85</v>
      </c>
      <c r="D663" s="12">
        <f>(A667/D662)/D662</f>
        <v>5.290380694592076E-5</v>
      </c>
    </row>
    <row r="664" spans="1:12" x14ac:dyDescent="0.25">
      <c r="A664">
        <f t="shared" ref="A664" si="22">(C660/100)*D660</f>
        <v>1205.0726999999999</v>
      </c>
      <c r="C664" s="4" t="s">
        <v>86</v>
      </c>
      <c r="D664" s="12">
        <f>(C659/100)/D659</f>
        <v>6.4146849505294213E-5</v>
      </c>
    </row>
    <row r="665" spans="1:12" x14ac:dyDescent="0.25">
      <c r="A665" s="2">
        <f>(C661/100)*D661</f>
        <v>660.03300000000002</v>
      </c>
      <c r="C665" t="s">
        <v>87</v>
      </c>
      <c r="D665">
        <v>14070</v>
      </c>
    </row>
    <row r="666" spans="1:12" x14ac:dyDescent="0.25">
      <c r="A666">
        <f>SUM(A663:A665)</f>
        <v>10381.0159</v>
      </c>
    </row>
    <row r="667" spans="1:12" x14ac:dyDescent="0.25">
      <c r="A667">
        <v>10381</v>
      </c>
      <c r="B667" t="s">
        <v>88</v>
      </c>
    </row>
    <row r="670" spans="1:12" x14ac:dyDescent="0.25">
      <c r="A670" t="s">
        <v>133</v>
      </c>
      <c r="B670" t="s">
        <v>71</v>
      </c>
      <c r="C670" t="s">
        <v>72</v>
      </c>
      <c r="D670" t="s">
        <v>73</v>
      </c>
      <c r="E670" t="s">
        <v>74</v>
      </c>
      <c r="F670" t="s">
        <v>75</v>
      </c>
      <c r="G670" t="s">
        <v>76</v>
      </c>
      <c r="H670" t="s">
        <v>77</v>
      </c>
      <c r="I670" t="s">
        <v>78</v>
      </c>
      <c r="J670" t="s">
        <v>79</v>
      </c>
      <c r="K670" t="s">
        <v>80</v>
      </c>
      <c r="L670" t="s">
        <v>81</v>
      </c>
    </row>
    <row r="671" spans="1:12" x14ac:dyDescent="0.25">
      <c r="A671" t="s">
        <v>52</v>
      </c>
      <c r="B671" t="s">
        <v>3</v>
      </c>
      <c r="C671">
        <v>79.23</v>
      </c>
      <c r="D671">
        <v>12320</v>
      </c>
      <c r="E671">
        <v>1946</v>
      </c>
      <c r="F671">
        <v>168</v>
      </c>
      <c r="G671">
        <v>6334</v>
      </c>
      <c r="H671">
        <v>18375</v>
      </c>
      <c r="I671">
        <v>103330113</v>
      </c>
      <c r="J671">
        <v>103342097</v>
      </c>
      <c r="K671">
        <v>0</v>
      </c>
      <c r="L671" s="1">
        <v>10480</v>
      </c>
    </row>
    <row r="672" spans="1:12" x14ac:dyDescent="0.25">
      <c r="A672" t="s">
        <v>52</v>
      </c>
      <c r="B672" t="s">
        <v>3</v>
      </c>
      <c r="C672">
        <v>80.66</v>
      </c>
      <c r="D672">
        <v>8672</v>
      </c>
      <c r="E672">
        <v>1339</v>
      </c>
      <c r="F672">
        <v>114</v>
      </c>
      <c r="G672">
        <v>23034</v>
      </c>
      <c r="H672">
        <v>31545</v>
      </c>
      <c r="I672">
        <v>103346234</v>
      </c>
      <c r="J672">
        <v>103354727</v>
      </c>
      <c r="K672">
        <v>0</v>
      </c>
      <c r="L672">
        <v>7869</v>
      </c>
    </row>
    <row r="673" spans="1:12" x14ac:dyDescent="0.25">
      <c r="A673" t="s">
        <v>52</v>
      </c>
      <c r="B673" t="s">
        <v>3</v>
      </c>
      <c r="C673">
        <v>82.08</v>
      </c>
      <c r="D673">
        <v>4135</v>
      </c>
      <c r="E673">
        <v>601</v>
      </c>
      <c r="F673">
        <v>43</v>
      </c>
      <c r="G673">
        <v>18958</v>
      </c>
      <c r="H673">
        <v>23023</v>
      </c>
      <c r="I673">
        <v>103342103</v>
      </c>
      <c r="J673">
        <v>103346166</v>
      </c>
      <c r="K673">
        <v>0</v>
      </c>
      <c r="L673">
        <v>4049</v>
      </c>
    </row>
    <row r="674" spans="1:12" x14ac:dyDescent="0.25">
      <c r="A674" t="s">
        <v>52</v>
      </c>
      <c r="B674" t="s">
        <v>3</v>
      </c>
      <c r="C674">
        <v>79.849999999999994</v>
      </c>
      <c r="D674">
        <v>3167</v>
      </c>
      <c r="E674">
        <v>479</v>
      </c>
      <c r="F674">
        <v>51</v>
      </c>
      <c r="G674">
        <v>2350</v>
      </c>
      <c r="H674">
        <v>5448</v>
      </c>
      <c r="I674">
        <v>103326342</v>
      </c>
      <c r="J674">
        <v>103329417</v>
      </c>
      <c r="K674">
        <v>0</v>
      </c>
      <c r="L674">
        <v>2749</v>
      </c>
    </row>
    <row r="675" spans="1:12" x14ac:dyDescent="0.25">
      <c r="A675" t="s">
        <v>52</v>
      </c>
      <c r="B675" t="s">
        <v>3</v>
      </c>
      <c r="C675">
        <v>77.69</v>
      </c>
      <c r="D675">
        <v>2398</v>
      </c>
      <c r="E675">
        <v>379</v>
      </c>
      <c r="F675">
        <v>46</v>
      </c>
      <c r="G675">
        <v>31542</v>
      </c>
      <c r="H675">
        <v>33850</v>
      </c>
      <c r="I675">
        <v>103354833</v>
      </c>
      <c r="J675">
        <v>103357163</v>
      </c>
      <c r="K675">
        <v>0</v>
      </c>
      <c r="L675">
        <v>1846</v>
      </c>
    </row>
    <row r="676" spans="1:12" x14ac:dyDescent="0.25">
      <c r="A676" t="s">
        <v>52</v>
      </c>
      <c r="B676" t="s">
        <v>3</v>
      </c>
      <c r="C676">
        <v>82.87</v>
      </c>
      <c r="D676">
        <v>940</v>
      </c>
      <c r="E676">
        <v>115</v>
      </c>
      <c r="F676">
        <v>14</v>
      </c>
      <c r="G676">
        <v>1184</v>
      </c>
      <c r="H676">
        <v>2081</v>
      </c>
      <c r="I676">
        <v>103325245</v>
      </c>
      <c r="J676">
        <v>103326180</v>
      </c>
      <c r="K676">
        <v>0</v>
      </c>
      <c r="L676">
        <v>948</v>
      </c>
    </row>
    <row r="677" spans="1:12" x14ac:dyDescent="0.25">
      <c r="A677" t="s">
        <v>52</v>
      </c>
      <c r="B677" t="s">
        <v>3</v>
      </c>
      <c r="C677">
        <v>79.8</v>
      </c>
      <c r="D677">
        <v>921</v>
      </c>
      <c r="E677">
        <v>170</v>
      </c>
      <c r="F677">
        <v>8</v>
      </c>
      <c r="G677">
        <v>129</v>
      </c>
      <c r="H677">
        <v>1041</v>
      </c>
      <c r="I677">
        <v>103324265</v>
      </c>
      <c r="J677">
        <v>103325177</v>
      </c>
      <c r="K677">
        <v>0</v>
      </c>
      <c r="L677">
        <v>801</v>
      </c>
    </row>
    <row r="678" spans="1:12" x14ac:dyDescent="0.25">
      <c r="A678" s="2" t="s">
        <v>52</v>
      </c>
      <c r="B678" s="2" t="s">
        <v>3</v>
      </c>
      <c r="C678" s="2">
        <v>77.44</v>
      </c>
      <c r="D678" s="2">
        <v>492</v>
      </c>
      <c r="E678" s="2">
        <v>95</v>
      </c>
      <c r="F678" s="2">
        <v>10</v>
      </c>
      <c r="G678" s="2">
        <v>5723</v>
      </c>
      <c r="H678" s="2">
        <v>6209</v>
      </c>
      <c r="I678" s="2">
        <v>103329553</v>
      </c>
      <c r="J678" s="2">
        <v>103330033</v>
      </c>
      <c r="K678" s="8">
        <v>1.9999999999999999E-94</v>
      </c>
      <c r="L678" s="2">
        <v>356</v>
      </c>
    </row>
    <row r="679" spans="1:12" x14ac:dyDescent="0.25">
      <c r="A679" s="6" t="s">
        <v>83</v>
      </c>
      <c r="C679" t="s">
        <v>84</v>
      </c>
      <c r="D679">
        <f>SUM(D671:D678)</f>
        <v>33045</v>
      </c>
    </row>
    <row r="680" spans="1:12" x14ac:dyDescent="0.25">
      <c r="A680">
        <f>(C671/100)*D671</f>
        <v>9761.1360000000004</v>
      </c>
      <c r="C680" s="4" t="s">
        <v>85</v>
      </c>
      <c r="D680" s="12">
        <f>(A689/D679)/D679</f>
        <v>2.4210327183061304E-5</v>
      </c>
    </row>
    <row r="681" spans="1:12" x14ac:dyDescent="0.25">
      <c r="A681">
        <f t="shared" ref="A681:A687" si="23">(C672/100)*D672</f>
        <v>6994.8351999999995</v>
      </c>
      <c r="C681" s="4" t="s">
        <v>86</v>
      </c>
      <c r="D681" s="12">
        <f>(C671/100)/D671</f>
        <v>6.4310064935064933E-5</v>
      </c>
    </row>
    <row r="682" spans="1:12" x14ac:dyDescent="0.25">
      <c r="A682">
        <f t="shared" si="23"/>
        <v>3394.0079999999998</v>
      </c>
      <c r="C682" t="s">
        <v>87</v>
      </c>
      <c r="D682">
        <v>33850</v>
      </c>
    </row>
    <row r="683" spans="1:12" x14ac:dyDescent="0.25">
      <c r="A683">
        <f t="shared" si="23"/>
        <v>2528.8494999999998</v>
      </c>
    </row>
    <row r="684" spans="1:12" x14ac:dyDescent="0.25">
      <c r="A684">
        <f t="shared" si="23"/>
        <v>1863.0061999999998</v>
      </c>
    </row>
    <row r="685" spans="1:12" x14ac:dyDescent="0.25">
      <c r="A685">
        <f t="shared" si="23"/>
        <v>778.97799999999995</v>
      </c>
    </row>
    <row r="686" spans="1:12" x14ac:dyDescent="0.25">
      <c r="A686">
        <f t="shared" si="23"/>
        <v>734.95799999999997</v>
      </c>
    </row>
    <row r="687" spans="1:12" x14ac:dyDescent="0.25">
      <c r="A687" s="2">
        <f t="shared" si="23"/>
        <v>381.00479999999999</v>
      </c>
    </row>
    <row r="688" spans="1:12" x14ac:dyDescent="0.25">
      <c r="A688" s="6">
        <f>SUM(A680:A687)</f>
        <v>26436.775699999998</v>
      </c>
    </row>
    <row r="689" spans="1:12" x14ac:dyDescent="0.25">
      <c r="A689">
        <v>26437</v>
      </c>
      <c r="B689" t="s">
        <v>88</v>
      </c>
    </row>
    <row r="692" spans="1:12" x14ac:dyDescent="0.25">
      <c r="A692" t="s">
        <v>134</v>
      </c>
      <c r="B692" t="s">
        <v>71</v>
      </c>
      <c r="C692" t="s">
        <v>72</v>
      </c>
      <c r="D692" t="s">
        <v>73</v>
      </c>
      <c r="E692" t="s">
        <v>74</v>
      </c>
      <c r="F692" t="s">
        <v>75</v>
      </c>
      <c r="G692" t="s">
        <v>76</v>
      </c>
      <c r="H692" t="s">
        <v>77</v>
      </c>
      <c r="I692" t="s">
        <v>78</v>
      </c>
      <c r="J692" t="s">
        <v>79</v>
      </c>
      <c r="K692" t="s">
        <v>80</v>
      </c>
      <c r="L692" t="s">
        <v>81</v>
      </c>
    </row>
    <row r="693" spans="1:12" x14ac:dyDescent="0.25">
      <c r="A693" t="s">
        <v>53</v>
      </c>
      <c r="B693" t="s">
        <v>14</v>
      </c>
      <c r="C693">
        <v>76.02</v>
      </c>
      <c r="D693">
        <v>11796</v>
      </c>
      <c r="E693">
        <v>2111</v>
      </c>
      <c r="F693">
        <v>213</v>
      </c>
      <c r="G693">
        <v>2803</v>
      </c>
      <c r="H693">
        <v>14188</v>
      </c>
      <c r="I693">
        <v>7345656</v>
      </c>
      <c r="J693">
        <v>7357143</v>
      </c>
      <c r="K693">
        <v>0</v>
      </c>
      <c r="L693">
        <v>8206</v>
      </c>
    </row>
    <row r="694" spans="1:12" x14ac:dyDescent="0.25">
      <c r="A694" t="s">
        <v>53</v>
      </c>
      <c r="B694" t="s">
        <v>14</v>
      </c>
      <c r="C694">
        <v>78.510000000000005</v>
      </c>
      <c r="D694">
        <v>1833</v>
      </c>
      <c r="E694">
        <v>289</v>
      </c>
      <c r="F694">
        <v>25</v>
      </c>
      <c r="G694">
        <v>19352</v>
      </c>
      <c r="H694">
        <v>21171</v>
      </c>
      <c r="I694">
        <v>7363874</v>
      </c>
      <c r="J694">
        <v>7365614</v>
      </c>
      <c r="K694">
        <v>0</v>
      </c>
      <c r="L694">
        <v>1512</v>
      </c>
    </row>
    <row r="695" spans="1:12" x14ac:dyDescent="0.25">
      <c r="A695" t="s">
        <v>53</v>
      </c>
      <c r="B695" t="s">
        <v>14</v>
      </c>
      <c r="C695">
        <v>72.58</v>
      </c>
      <c r="D695">
        <v>2159</v>
      </c>
      <c r="E695">
        <v>394</v>
      </c>
      <c r="F695">
        <v>45</v>
      </c>
      <c r="G695">
        <v>17252</v>
      </c>
      <c r="H695">
        <v>19285</v>
      </c>
      <c r="I695">
        <v>7361191</v>
      </c>
      <c r="J695">
        <v>7363276</v>
      </c>
      <c r="K695">
        <v>0</v>
      </c>
      <c r="L695">
        <v>1200</v>
      </c>
    </row>
    <row r="696" spans="1:12" x14ac:dyDescent="0.25">
      <c r="A696" t="s">
        <v>53</v>
      </c>
      <c r="B696" t="s">
        <v>14</v>
      </c>
      <c r="C696">
        <v>72.67</v>
      </c>
      <c r="D696">
        <v>2082</v>
      </c>
      <c r="E696">
        <v>369</v>
      </c>
      <c r="F696">
        <v>48</v>
      </c>
      <c r="G696">
        <v>14412</v>
      </c>
      <c r="H696">
        <v>16407</v>
      </c>
      <c r="I696">
        <v>7357175</v>
      </c>
      <c r="J696">
        <v>7359142</v>
      </c>
      <c r="K696">
        <v>0</v>
      </c>
      <c r="L696">
        <v>1153</v>
      </c>
    </row>
    <row r="697" spans="1:12" x14ac:dyDescent="0.25">
      <c r="A697" t="s">
        <v>53</v>
      </c>
      <c r="B697" t="s">
        <v>14</v>
      </c>
      <c r="C697">
        <v>75.84</v>
      </c>
      <c r="D697">
        <v>1275</v>
      </c>
      <c r="E697">
        <v>233</v>
      </c>
      <c r="F697">
        <v>20</v>
      </c>
      <c r="G697">
        <v>23291</v>
      </c>
      <c r="H697">
        <v>24527</v>
      </c>
      <c r="I697">
        <v>7367364</v>
      </c>
      <c r="J697">
        <v>7368601</v>
      </c>
      <c r="K697">
        <v>0</v>
      </c>
      <c r="L697">
        <v>888</v>
      </c>
    </row>
    <row r="698" spans="1:12" x14ac:dyDescent="0.25">
      <c r="A698" t="s">
        <v>53</v>
      </c>
      <c r="B698" t="s">
        <v>14</v>
      </c>
      <c r="C698">
        <v>72.25</v>
      </c>
      <c r="D698">
        <v>591</v>
      </c>
      <c r="E698">
        <v>114</v>
      </c>
      <c r="F698">
        <v>18</v>
      </c>
      <c r="G698">
        <v>16601</v>
      </c>
      <c r="H698">
        <v>17171</v>
      </c>
      <c r="I698">
        <v>7359248</v>
      </c>
      <c r="J698">
        <v>7359808</v>
      </c>
      <c r="K698" s="1">
        <v>3.9999999999999998E-75</v>
      </c>
      <c r="L698">
        <v>291</v>
      </c>
    </row>
    <row r="699" spans="1:12" x14ac:dyDescent="0.25">
      <c r="A699" t="s">
        <v>53</v>
      </c>
      <c r="B699" t="s">
        <v>14</v>
      </c>
      <c r="C699">
        <v>73.12</v>
      </c>
      <c r="D699">
        <v>491</v>
      </c>
      <c r="E699">
        <v>81</v>
      </c>
      <c r="F699">
        <v>12</v>
      </c>
      <c r="G699">
        <v>21945</v>
      </c>
      <c r="H699">
        <v>22429</v>
      </c>
      <c r="I699">
        <v>7365969</v>
      </c>
      <c r="J699">
        <v>7366414</v>
      </c>
      <c r="K699" s="1">
        <v>1.9999999999999999E-72</v>
      </c>
      <c r="L699">
        <v>282</v>
      </c>
    </row>
    <row r="700" spans="1:12" x14ac:dyDescent="0.25">
      <c r="A700" t="s">
        <v>53</v>
      </c>
      <c r="B700" t="s">
        <v>14</v>
      </c>
      <c r="C700">
        <v>77.680000000000007</v>
      </c>
      <c r="D700">
        <v>345</v>
      </c>
      <c r="E700">
        <v>63</v>
      </c>
      <c r="F700">
        <v>4</v>
      </c>
      <c r="G700">
        <v>21544</v>
      </c>
      <c r="H700">
        <v>21876</v>
      </c>
      <c r="I700">
        <v>7365619</v>
      </c>
      <c r="J700">
        <v>7365961</v>
      </c>
      <c r="K700" s="1">
        <v>1.0000000000000001E-68</v>
      </c>
      <c r="L700">
        <v>269</v>
      </c>
    </row>
    <row r="701" spans="1:12" x14ac:dyDescent="0.25">
      <c r="A701" t="s">
        <v>53</v>
      </c>
      <c r="B701" t="s">
        <v>14</v>
      </c>
      <c r="C701">
        <v>92.98</v>
      </c>
      <c r="D701">
        <v>171</v>
      </c>
      <c r="E701">
        <v>11</v>
      </c>
      <c r="F701">
        <v>1</v>
      </c>
      <c r="G701">
        <v>22494</v>
      </c>
      <c r="H701">
        <v>22663</v>
      </c>
      <c r="I701">
        <v>7366551</v>
      </c>
      <c r="J701">
        <v>7366721</v>
      </c>
      <c r="K701" s="1">
        <v>4.0000000000000003E-63</v>
      </c>
      <c r="L701">
        <v>251</v>
      </c>
    </row>
    <row r="702" spans="1:12" x14ac:dyDescent="0.25">
      <c r="A702" t="s">
        <v>53</v>
      </c>
      <c r="B702" t="s">
        <v>14</v>
      </c>
      <c r="C702">
        <v>80.56</v>
      </c>
      <c r="D702">
        <v>216</v>
      </c>
      <c r="E702">
        <v>38</v>
      </c>
      <c r="F702">
        <v>2</v>
      </c>
      <c r="G702">
        <v>22842</v>
      </c>
      <c r="H702">
        <v>23055</v>
      </c>
      <c r="I702">
        <v>7366720</v>
      </c>
      <c r="J702">
        <v>7366933</v>
      </c>
      <c r="K702" s="1">
        <v>2E-46</v>
      </c>
      <c r="L702">
        <v>196</v>
      </c>
    </row>
    <row r="703" spans="1:12" x14ac:dyDescent="0.25">
      <c r="A703" t="s">
        <v>53</v>
      </c>
      <c r="B703" t="s">
        <v>14</v>
      </c>
      <c r="C703">
        <v>75.790000000000006</v>
      </c>
      <c r="D703">
        <v>252</v>
      </c>
      <c r="E703">
        <v>48</v>
      </c>
      <c r="F703">
        <v>6</v>
      </c>
      <c r="G703">
        <v>277</v>
      </c>
      <c r="H703">
        <v>523</v>
      </c>
      <c r="I703">
        <v>7345025</v>
      </c>
      <c r="J703">
        <v>7345268</v>
      </c>
      <c r="K703" s="1">
        <v>4.0000000000000003E-37</v>
      </c>
      <c r="L703">
        <v>165</v>
      </c>
    </row>
    <row r="704" spans="1:12" x14ac:dyDescent="0.25">
      <c r="A704" s="2" t="s">
        <v>53</v>
      </c>
      <c r="B704" s="2" t="s">
        <v>14</v>
      </c>
      <c r="C704" s="2">
        <v>76.069999999999993</v>
      </c>
      <c r="D704" s="2">
        <v>163</v>
      </c>
      <c r="E704" s="2">
        <v>35</v>
      </c>
      <c r="F704" s="2">
        <v>3</v>
      </c>
      <c r="G704" s="2">
        <v>1294</v>
      </c>
      <c r="H704" s="2">
        <v>1454</v>
      </c>
      <c r="I704" s="2">
        <v>7345335</v>
      </c>
      <c r="J704" s="2">
        <v>7345495</v>
      </c>
      <c r="K704" s="8">
        <v>3.0000000000000003E-20</v>
      </c>
      <c r="L704" s="2">
        <v>109</v>
      </c>
    </row>
    <row r="705" spans="1:4" x14ac:dyDescent="0.25">
      <c r="A705" s="6" t="s">
        <v>83</v>
      </c>
      <c r="C705" t="s">
        <v>84</v>
      </c>
      <c r="D705">
        <f>SUM(D693:D704)</f>
        <v>21374</v>
      </c>
    </row>
    <row r="706" spans="1:4" x14ac:dyDescent="0.25">
      <c r="A706">
        <f>(C693/100)*D693</f>
        <v>8967.3191999999999</v>
      </c>
      <c r="C706" s="4" t="s">
        <v>85</v>
      </c>
      <c r="D706" s="12">
        <f>(A719/D705)/D705</f>
        <v>3.5361880504835705E-5</v>
      </c>
    </row>
    <row r="707" spans="1:4" x14ac:dyDescent="0.25">
      <c r="A707">
        <f t="shared" ref="A707:A716" si="24">(C694/100)*D694</f>
        <v>1439.0883000000001</v>
      </c>
      <c r="C707" s="4" t="s">
        <v>86</v>
      </c>
      <c r="D707" s="12">
        <f>(C693/100)/D693</f>
        <v>6.4445574771108852E-5</v>
      </c>
    </row>
    <row r="708" spans="1:4" x14ac:dyDescent="0.25">
      <c r="A708">
        <f t="shared" si="24"/>
        <v>1567.0021999999999</v>
      </c>
      <c r="C708" t="s">
        <v>87</v>
      </c>
      <c r="D708">
        <v>24546</v>
      </c>
    </row>
    <row r="709" spans="1:4" x14ac:dyDescent="0.25">
      <c r="A709">
        <f t="shared" si="24"/>
        <v>1512.9893999999999</v>
      </c>
    </row>
    <row r="710" spans="1:4" x14ac:dyDescent="0.25">
      <c r="A710">
        <f t="shared" si="24"/>
        <v>966.96000000000015</v>
      </c>
    </row>
    <row r="711" spans="1:4" x14ac:dyDescent="0.25">
      <c r="A711">
        <f t="shared" si="24"/>
        <v>426.9975</v>
      </c>
    </row>
    <row r="712" spans="1:4" x14ac:dyDescent="0.25">
      <c r="A712">
        <f t="shared" si="24"/>
        <v>359.01920000000001</v>
      </c>
    </row>
    <row r="713" spans="1:4" x14ac:dyDescent="0.25">
      <c r="A713">
        <f t="shared" si="24"/>
        <v>267.99600000000004</v>
      </c>
    </row>
    <row r="714" spans="1:4" x14ac:dyDescent="0.25">
      <c r="A714">
        <f t="shared" si="24"/>
        <v>158.9958</v>
      </c>
    </row>
    <row r="715" spans="1:4" x14ac:dyDescent="0.25">
      <c r="A715">
        <f t="shared" si="24"/>
        <v>174.00960000000001</v>
      </c>
    </row>
    <row r="716" spans="1:4" x14ac:dyDescent="0.25">
      <c r="A716">
        <f t="shared" si="24"/>
        <v>190.99080000000001</v>
      </c>
    </row>
    <row r="717" spans="1:4" x14ac:dyDescent="0.25">
      <c r="A717" s="2">
        <f>(C704/100)*D704</f>
        <v>123.99409999999999</v>
      </c>
    </row>
    <row r="718" spans="1:4" x14ac:dyDescent="0.25">
      <c r="A718" s="6">
        <f>SUM(A706:A717)</f>
        <v>16155.3621</v>
      </c>
    </row>
    <row r="719" spans="1:4" x14ac:dyDescent="0.25">
      <c r="A719">
        <v>16155</v>
      </c>
      <c r="B719" t="s">
        <v>88</v>
      </c>
    </row>
    <row r="722" spans="1:12" x14ac:dyDescent="0.25">
      <c r="A722" t="s">
        <v>135</v>
      </c>
      <c r="B722" t="s">
        <v>71</v>
      </c>
      <c r="C722" t="s">
        <v>72</v>
      </c>
      <c r="D722" t="s">
        <v>73</v>
      </c>
      <c r="E722" t="s">
        <v>74</v>
      </c>
      <c r="F722" t="s">
        <v>75</v>
      </c>
      <c r="G722" t="s">
        <v>76</v>
      </c>
      <c r="H722" t="s">
        <v>77</v>
      </c>
      <c r="I722" t="s">
        <v>78</v>
      </c>
      <c r="J722" t="s">
        <v>79</v>
      </c>
      <c r="K722" t="s">
        <v>80</v>
      </c>
      <c r="L722" t="s">
        <v>81</v>
      </c>
    </row>
    <row r="723" spans="1:12" x14ac:dyDescent="0.25">
      <c r="A723" t="s">
        <v>54</v>
      </c>
      <c r="B723" t="s">
        <v>6</v>
      </c>
      <c r="C723">
        <v>74.39</v>
      </c>
      <c r="D723">
        <v>11500</v>
      </c>
      <c r="E723">
        <v>2031</v>
      </c>
      <c r="F723">
        <v>232</v>
      </c>
      <c r="G723">
        <v>4050</v>
      </c>
      <c r="H723">
        <v>14993</v>
      </c>
      <c r="I723">
        <v>8521558</v>
      </c>
      <c r="J723">
        <v>8510417</v>
      </c>
      <c r="K723">
        <v>0</v>
      </c>
      <c r="L723">
        <v>7240</v>
      </c>
    </row>
    <row r="724" spans="1:12" x14ac:dyDescent="0.25">
      <c r="A724" t="s">
        <v>54</v>
      </c>
      <c r="B724" t="s">
        <v>6</v>
      </c>
      <c r="C724">
        <v>71.38</v>
      </c>
      <c r="D724">
        <v>912</v>
      </c>
      <c r="E724">
        <v>181</v>
      </c>
      <c r="F724">
        <v>22</v>
      </c>
      <c r="G724">
        <v>14996</v>
      </c>
      <c r="H724">
        <v>15891</v>
      </c>
      <c r="I724">
        <v>8510206</v>
      </c>
      <c r="J724">
        <v>8509359</v>
      </c>
      <c r="K724" s="1">
        <v>3.0000000000000001E-120</v>
      </c>
      <c r="L724">
        <v>441</v>
      </c>
    </row>
    <row r="725" spans="1:12" x14ac:dyDescent="0.25">
      <c r="A725" t="s">
        <v>54</v>
      </c>
      <c r="B725" t="s">
        <v>6</v>
      </c>
      <c r="C725">
        <v>77.34</v>
      </c>
      <c r="D725">
        <v>459</v>
      </c>
      <c r="E725">
        <v>67</v>
      </c>
      <c r="F725">
        <v>7</v>
      </c>
      <c r="G725">
        <v>16172</v>
      </c>
      <c r="H725">
        <v>16610</v>
      </c>
      <c r="I725">
        <v>8509003</v>
      </c>
      <c r="J725">
        <v>8508562</v>
      </c>
      <c r="K725" s="1">
        <v>1.9999999999999998E-96</v>
      </c>
      <c r="L725">
        <v>361</v>
      </c>
    </row>
    <row r="726" spans="1:12" x14ac:dyDescent="0.25">
      <c r="A726" t="s">
        <v>54</v>
      </c>
      <c r="B726" t="s">
        <v>6</v>
      </c>
      <c r="C726">
        <v>68.52</v>
      </c>
      <c r="D726">
        <v>1023</v>
      </c>
      <c r="E726">
        <v>216</v>
      </c>
      <c r="F726">
        <v>32</v>
      </c>
      <c r="G726">
        <v>17471</v>
      </c>
      <c r="H726">
        <v>18449</v>
      </c>
      <c r="I726">
        <v>8507650</v>
      </c>
      <c r="J726">
        <v>8506690</v>
      </c>
      <c r="K726" s="1">
        <v>2E-91</v>
      </c>
      <c r="L726">
        <v>345</v>
      </c>
    </row>
    <row r="727" spans="1:12" x14ac:dyDescent="0.25">
      <c r="A727" t="s">
        <v>54</v>
      </c>
      <c r="B727" t="s">
        <v>6</v>
      </c>
      <c r="C727">
        <v>78.27</v>
      </c>
      <c r="D727">
        <v>336</v>
      </c>
      <c r="E727">
        <v>62</v>
      </c>
      <c r="F727">
        <v>5</v>
      </c>
      <c r="G727">
        <v>2617</v>
      </c>
      <c r="H727">
        <v>2950</v>
      </c>
      <c r="I727">
        <v>8523196</v>
      </c>
      <c r="J727">
        <v>8522870</v>
      </c>
      <c r="K727" s="1">
        <v>4.9999999999999999E-67</v>
      </c>
      <c r="L727">
        <v>264</v>
      </c>
    </row>
    <row r="728" spans="1:12" x14ac:dyDescent="0.25">
      <c r="A728" t="s">
        <v>54</v>
      </c>
      <c r="B728" t="s">
        <v>6</v>
      </c>
      <c r="C728">
        <v>75.83</v>
      </c>
      <c r="D728">
        <v>360</v>
      </c>
      <c r="E728">
        <v>63</v>
      </c>
      <c r="F728">
        <v>5</v>
      </c>
      <c r="G728">
        <v>3519</v>
      </c>
      <c r="H728">
        <v>3872</v>
      </c>
      <c r="I728">
        <v>8522793</v>
      </c>
      <c r="J728">
        <v>8522452</v>
      </c>
      <c r="K728" s="1">
        <v>7.0000000000000001E-65</v>
      </c>
      <c r="L728">
        <v>257</v>
      </c>
    </row>
    <row r="729" spans="1:12" x14ac:dyDescent="0.25">
      <c r="A729" t="s">
        <v>54</v>
      </c>
      <c r="B729" t="s">
        <v>6</v>
      </c>
      <c r="C729">
        <v>68.930000000000007</v>
      </c>
      <c r="D729">
        <v>605</v>
      </c>
      <c r="E729">
        <v>101</v>
      </c>
      <c r="F729">
        <v>21</v>
      </c>
      <c r="G729">
        <v>1471</v>
      </c>
      <c r="H729">
        <v>2007</v>
      </c>
      <c r="I729">
        <v>8524624</v>
      </c>
      <c r="J729">
        <v>8524039</v>
      </c>
      <c r="K729" s="1">
        <v>4.0000000000000002E-56</v>
      </c>
      <c r="L729">
        <v>228</v>
      </c>
    </row>
    <row r="730" spans="1:12" x14ac:dyDescent="0.25">
      <c r="A730" t="s">
        <v>54</v>
      </c>
      <c r="B730" t="s">
        <v>6</v>
      </c>
      <c r="C730">
        <v>75.48</v>
      </c>
      <c r="D730">
        <v>261</v>
      </c>
      <c r="E730">
        <v>62</v>
      </c>
      <c r="F730">
        <v>1</v>
      </c>
      <c r="G730">
        <v>16959</v>
      </c>
      <c r="H730">
        <v>17219</v>
      </c>
      <c r="I730">
        <v>8508498</v>
      </c>
      <c r="J730">
        <v>8508240</v>
      </c>
      <c r="K730" s="1">
        <v>2E-41</v>
      </c>
      <c r="L730">
        <v>179</v>
      </c>
    </row>
    <row r="731" spans="1:12" x14ac:dyDescent="0.25">
      <c r="A731" t="s">
        <v>54</v>
      </c>
      <c r="B731" t="s">
        <v>6</v>
      </c>
      <c r="C731">
        <v>83.33</v>
      </c>
      <c r="D731">
        <v>66</v>
      </c>
      <c r="E731">
        <v>11</v>
      </c>
      <c r="F731">
        <v>0</v>
      </c>
      <c r="G731">
        <v>2226</v>
      </c>
      <c r="H731">
        <v>2291</v>
      </c>
      <c r="I731">
        <v>8523998</v>
      </c>
      <c r="J731">
        <v>8523933</v>
      </c>
      <c r="K731" s="1">
        <v>2E-8</v>
      </c>
      <c r="L731">
        <v>69.8</v>
      </c>
    </row>
    <row r="732" spans="1:12" x14ac:dyDescent="0.25">
      <c r="A732" t="s">
        <v>54</v>
      </c>
      <c r="B732" t="s">
        <v>6</v>
      </c>
      <c r="C732">
        <v>80.77</v>
      </c>
      <c r="D732">
        <v>52</v>
      </c>
      <c r="E732">
        <v>10</v>
      </c>
      <c r="F732">
        <v>0</v>
      </c>
      <c r="G732">
        <v>20623</v>
      </c>
      <c r="H732">
        <v>20674</v>
      </c>
      <c r="I732">
        <v>8506155</v>
      </c>
      <c r="J732">
        <v>8506104</v>
      </c>
      <c r="K732">
        <v>0.02</v>
      </c>
      <c r="L732">
        <v>50</v>
      </c>
    </row>
    <row r="733" spans="1:12" x14ac:dyDescent="0.25">
      <c r="A733" s="2" t="s">
        <v>54</v>
      </c>
      <c r="B733" s="2" t="s">
        <v>6</v>
      </c>
      <c r="C733" s="2">
        <v>67.91</v>
      </c>
      <c r="D733" s="2">
        <v>134</v>
      </c>
      <c r="E733" s="2">
        <v>31</v>
      </c>
      <c r="F733" s="2">
        <v>2</v>
      </c>
      <c r="G733" s="2">
        <v>20407</v>
      </c>
      <c r="H733" s="2">
        <v>20540</v>
      </c>
      <c r="I733" s="2">
        <v>8506344</v>
      </c>
      <c r="J733" s="2">
        <v>8506223</v>
      </c>
      <c r="K733" s="2">
        <v>0.02</v>
      </c>
      <c r="L733" s="2">
        <v>50</v>
      </c>
    </row>
    <row r="734" spans="1:12" x14ac:dyDescent="0.25">
      <c r="A734" s="6" t="s">
        <v>83</v>
      </c>
      <c r="C734" t="s">
        <v>84</v>
      </c>
      <c r="D734">
        <f>SUM(D723:D733)</f>
        <v>15708</v>
      </c>
    </row>
    <row r="735" spans="1:12" x14ac:dyDescent="0.25">
      <c r="A735">
        <f>(C723/100)*D723</f>
        <v>8554.85</v>
      </c>
      <c r="C735" s="4" t="s">
        <v>85</v>
      </c>
      <c r="D735" s="12">
        <f>(A747/D734)/D734</f>
        <v>4.7012809336990347E-5</v>
      </c>
    </row>
    <row r="736" spans="1:12" x14ac:dyDescent="0.25">
      <c r="A736">
        <f t="shared" ref="A736:A744" si="25">(C724/100)*D724</f>
        <v>650.98559999999998</v>
      </c>
      <c r="C736" s="4" t="s">
        <v>86</v>
      </c>
      <c r="D736" s="12">
        <f>(C723/100)/D723</f>
        <v>6.4686956521739131E-5</v>
      </c>
    </row>
    <row r="737" spans="1:12" x14ac:dyDescent="0.25">
      <c r="A737">
        <f t="shared" si="25"/>
        <v>354.99060000000003</v>
      </c>
      <c r="C737" t="s">
        <v>87</v>
      </c>
      <c r="D737">
        <v>20871</v>
      </c>
    </row>
    <row r="738" spans="1:12" x14ac:dyDescent="0.25">
      <c r="A738">
        <f t="shared" si="25"/>
        <v>700.95959999999991</v>
      </c>
    </row>
    <row r="739" spans="1:12" x14ac:dyDescent="0.25">
      <c r="A739">
        <f t="shared" si="25"/>
        <v>262.98719999999997</v>
      </c>
    </row>
    <row r="740" spans="1:12" x14ac:dyDescent="0.25">
      <c r="A740">
        <f t="shared" si="25"/>
        <v>272.988</v>
      </c>
    </row>
    <row r="741" spans="1:12" x14ac:dyDescent="0.25">
      <c r="A741">
        <f t="shared" si="25"/>
        <v>417.0265</v>
      </c>
    </row>
    <row r="742" spans="1:12" x14ac:dyDescent="0.25">
      <c r="A742">
        <f t="shared" si="25"/>
        <v>197.00280000000001</v>
      </c>
    </row>
    <row r="743" spans="1:12" x14ac:dyDescent="0.25">
      <c r="A743">
        <f t="shared" si="25"/>
        <v>54.997799999999998</v>
      </c>
    </row>
    <row r="744" spans="1:12" x14ac:dyDescent="0.25">
      <c r="A744">
        <f t="shared" si="25"/>
        <v>42.000399999999999</v>
      </c>
    </row>
    <row r="745" spans="1:12" x14ac:dyDescent="0.25">
      <c r="A745" s="2">
        <f>(C733/100)*D733</f>
        <v>90.999399999999994</v>
      </c>
    </row>
    <row r="746" spans="1:12" x14ac:dyDescent="0.25">
      <c r="A746" s="6">
        <f>SUM(A735:A745)</f>
        <v>11599.787899999999</v>
      </c>
    </row>
    <row r="747" spans="1:12" x14ac:dyDescent="0.25">
      <c r="A747">
        <v>11600</v>
      </c>
      <c r="B747" t="s">
        <v>88</v>
      </c>
    </row>
    <row r="750" spans="1:12" x14ac:dyDescent="0.25">
      <c r="A750" t="s">
        <v>136</v>
      </c>
      <c r="B750" t="s">
        <v>71</v>
      </c>
      <c r="C750" t="s">
        <v>72</v>
      </c>
      <c r="D750" t="s">
        <v>73</v>
      </c>
      <c r="E750" t="s">
        <v>74</v>
      </c>
      <c r="F750" t="s">
        <v>75</v>
      </c>
      <c r="G750" t="s">
        <v>76</v>
      </c>
      <c r="H750" t="s">
        <v>77</v>
      </c>
      <c r="I750" t="s">
        <v>78</v>
      </c>
      <c r="J750" t="s">
        <v>79</v>
      </c>
      <c r="K750" t="s">
        <v>80</v>
      </c>
      <c r="L750" t="s">
        <v>81</v>
      </c>
    </row>
    <row r="751" spans="1:12" x14ac:dyDescent="0.25">
      <c r="A751" t="s">
        <v>55</v>
      </c>
      <c r="B751" t="s">
        <v>10</v>
      </c>
      <c r="C751">
        <v>78.47</v>
      </c>
      <c r="D751">
        <v>12120</v>
      </c>
      <c r="E751">
        <v>1852</v>
      </c>
      <c r="F751">
        <v>208</v>
      </c>
      <c r="G751">
        <v>1503</v>
      </c>
      <c r="H751">
        <v>13245</v>
      </c>
      <c r="I751">
        <v>26349546</v>
      </c>
      <c r="J751">
        <v>26361285</v>
      </c>
      <c r="K751">
        <v>0</v>
      </c>
      <c r="L751">
        <v>9840</v>
      </c>
    </row>
    <row r="752" spans="1:12" x14ac:dyDescent="0.25">
      <c r="A752" s="2" t="s">
        <v>55</v>
      </c>
      <c r="B752" s="2" t="s">
        <v>10</v>
      </c>
      <c r="C752" s="2">
        <v>65.62</v>
      </c>
      <c r="D752" s="2">
        <v>989</v>
      </c>
      <c r="E752" s="2">
        <v>248</v>
      </c>
      <c r="F752" s="2">
        <v>26</v>
      </c>
      <c r="G752" s="2">
        <v>273</v>
      </c>
      <c r="H752" s="2">
        <v>1219</v>
      </c>
      <c r="I752" s="2">
        <v>26348385</v>
      </c>
      <c r="J752" s="2">
        <v>26349323</v>
      </c>
      <c r="K752" s="8">
        <v>4.0000000000000001E-53</v>
      </c>
      <c r="L752" s="2">
        <v>217</v>
      </c>
    </row>
    <row r="753" spans="1:12" x14ac:dyDescent="0.25">
      <c r="A753" s="6" t="s">
        <v>83</v>
      </c>
      <c r="C753" t="s">
        <v>84</v>
      </c>
      <c r="D753">
        <f>SUM(D751:D752)</f>
        <v>13109</v>
      </c>
    </row>
    <row r="754" spans="1:12" x14ac:dyDescent="0.25">
      <c r="A754">
        <f>(C751/100)*D751</f>
        <v>9510.5640000000003</v>
      </c>
      <c r="C754" s="4" t="s">
        <v>85</v>
      </c>
      <c r="D754" s="12">
        <f>(A757/D753)/D753</f>
        <v>5.912274382648718E-5</v>
      </c>
    </row>
    <row r="755" spans="1:12" x14ac:dyDescent="0.25">
      <c r="A755" s="2">
        <f>(C752/100)*D752</f>
        <v>648.98180000000002</v>
      </c>
      <c r="C755" s="4" t="s">
        <v>86</v>
      </c>
      <c r="D755" s="12">
        <f>(C751/100)/D751</f>
        <v>6.4744224422442234E-5</v>
      </c>
    </row>
    <row r="756" spans="1:12" x14ac:dyDescent="0.25">
      <c r="A756">
        <f>SUM(A754:A755)</f>
        <v>10159.5458</v>
      </c>
      <c r="C756" t="s">
        <v>87</v>
      </c>
      <c r="D756">
        <v>13272</v>
      </c>
    </row>
    <row r="757" spans="1:12" x14ac:dyDescent="0.25">
      <c r="A757">
        <v>10160</v>
      </c>
      <c r="B757" t="s">
        <v>88</v>
      </c>
    </row>
    <row r="760" spans="1:12" x14ac:dyDescent="0.25">
      <c r="A760" t="s">
        <v>137</v>
      </c>
      <c r="B760" t="s">
        <v>71</v>
      </c>
      <c r="C760" t="s">
        <v>72</v>
      </c>
      <c r="D760" t="s">
        <v>73</v>
      </c>
      <c r="E760" t="s">
        <v>74</v>
      </c>
      <c r="F760" t="s">
        <v>75</v>
      </c>
      <c r="G760" t="s">
        <v>76</v>
      </c>
      <c r="H760" t="s">
        <v>77</v>
      </c>
      <c r="I760" t="s">
        <v>78</v>
      </c>
      <c r="J760" t="s">
        <v>79</v>
      </c>
      <c r="K760" t="s">
        <v>80</v>
      </c>
      <c r="L760" t="s">
        <v>81</v>
      </c>
    </row>
    <row r="761" spans="1:12" x14ac:dyDescent="0.25">
      <c r="A761" t="s">
        <v>56</v>
      </c>
      <c r="B761" t="s">
        <v>3</v>
      </c>
      <c r="C761">
        <v>73.67</v>
      </c>
      <c r="D761">
        <v>11366</v>
      </c>
      <c r="E761">
        <v>2142</v>
      </c>
      <c r="F761">
        <v>221</v>
      </c>
      <c r="G761">
        <v>11997</v>
      </c>
      <c r="H761">
        <v>22899</v>
      </c>
      <c r="I761">
        <v>89024901</v>
      </c>
      <c r="J761">
        <v>89013924</v>
      </c>
      <c r="K761">
        <v>0</v>
      </c>
      <c r="L761">
        <v>6774</v>
      </c>
    </row>
    <row r="762" spans="1:12" x14ac:dyDescent="0.25">
      <c r="A762" t="s">
        <v>56</v>
      </c>
      <c r="B762" t="s">
        <v>3</v>
      </c>
      <c r="C762">
        <v>69.92</v>
      </c>
      <c r="D762">
        <v>7720</v>
      </c>
      <c r="E762">
        <v>1659</v>
      </c>
      <c r="F762">
        <v>186</v>
      </c>
      <c r="G762">
        <v>3952</v>
      </c>
      <c r="H762">
        <v>11306</v>
      </c>
      <c r="I762">
        <v>89032803</v>
      </c>
      <c r="J762">
        <v>89025382</v>
      </c>
      <c r="K762">
        <v>0</v>
      </c>
      <c r="L762">
        <v>3213</v>
      </c>
    </row>
    <row r="763" spans="1:12" x14ac:dyDescent="0.25">
      <c r="A763" t="s">
        <v>56</v>
      </c>
      <c r="B763" t="s">
        <v>3</v>
      </c>
      <c r="C763">
        <v>77.58</v>
      </c>
      <c r="D763">
        <v>2872</v>
      </c>
      <c r="E763">
        <v>526</v>
      </c>
      <c r="F763">
        <v>34</v>
      </c>
      <c r="G763">
        <v>65</v>
      </c>
      <c r="H763">
        <v>2869</v>
      </c>
      <c r="I763">
        <v>89037762</v>
      </c>
      <c r="J763">
        <v>89034942</v>
      </c>
      <c r="K763">
        <v>0</v>
      </c>
      <c r="L763">
        <v>2230</v>
      </c>
    </row>
    <row r="764" spans="1:12" x14ac:dyDescent="0.25">
      <c r="A764" t="s">
        <v>56</v>
      </c>
      <c r="B764" t="s">
        <v>3</v>
      </c>
      <c r="C764">
        <v>71.739999999999995</v>
      </c>
      <c r="D764">
        <v>1656</v>
      </c>
      <c r="E764">
        <v>341</v>
      </c>
      <c r="F764">
        <v>35</v>
      </c>
      <c r="G764">
        <v>26876</v>
      </c>
      <c r="H764">
        <v>28487</v>
      </c>
      <c r="I764">
        <v>89011092</v>
      </c>
      <c r="J764">
        <v>89009520</v>
      </c>
      <c r="K764">
        <v>0</v>
      </c>
      <c r="L764">
        <v>834</v>
      </c>
    </row>
    <row r="765" spans="1:12" x14ac:dyDescent="0.25">
      <c r="A765" t="s">
        <v>56</v>
      </c>
      <c r="B765" t="s">
        <v>3</v>
      </c>
      <c r="C765">
        <v>77.91</v>
      </c>
      <c r="D765">
        <v>679</v>
      </c>
      <c r="E765">
        <v>121</v>
      </c>
      <c r="F765">
        <v>17</v>
      </c>
      <c r="G765">
        <v>26060</v>
      </c>
      <c r="H765">
        <v>26727</v>
      </c>
      <c r="I765">
        <v>89011905</v>
      </c>
      <c r="J765">
        <v>89011245</v>
      </c>
      <c r="K765" s="1">
        <v>2E-137</v>
      </c>
      <c r="L765">
        <v>499</v>
      </c>
    </row>
    <row r="766" spans="1:12" x14ac:dyDescent="0.25">
      <c r="A766" t="s">
        <v>56</v>
      </c>
      <c r="B766" t="s">
        <v>3</v>
      </c>
      <c r="C766">
        <v>73.989999999999995</v>
      </c>
      <c r="D766">
        <v>715</v>
      </c>
      <c r="E766">
        <v>156</v>
      </c>
      <c r="F766">
        <v>12</v>
      </c>
      <c r="G766">
        <v>24423</v>
      </c>
      <c r="H766">
        <v>25122</v>
      </c>
      <c r="I766">
        <v>89012744</v>
      </c>
      <c r="J766">
        <v>89012045</v>
      </c>
      <c r="K766" s="1">
        <v>3.0000000000000002E-115</v>
      </c>
      <c r="L766">
        <v>425</v>
      </c>
    </row>
    <row r="767" spans="1:12" x14ac:dyDescent="0.25">
      <c r="A767" t="s">
        <v>56</v>
      </c>
      <c r="B767" t="s">
        <v>3</v>
      </c>
      <c r="C767">
        <v>69.28</v>
      </c>
      <c r="D767">
        <v>1032</v>
      </c>
      <c r="E767">
        <v>238</v>
      </c>
      <c r="F767">
        <v>24</v>
      </c>
      <c r="G767">
        <v>23431</v>
      </c>
      <c r="H767" s="9">
        <v>24449</v>
      </c>
      <c r="I767">
        <v>89013787</v>
      </c>
      <c r="J767">
        <v>89012822</v>
      </c>
      <c r="K767" s="1">
        <v>1.9999999999999999E-106</v>
      </c>
      <c r="L767">
        <v>396</v>
      </c>
    </row>
    <row r="768" spans="1:12" x14ac:dyDescent="0.25">
      <c r="A768" s="2" t="s">
        <v>56</v>
      </c>
      <c r="B768" s="2" t="s">
        <v>3</v>
      </c>
      <c r="C768" s="2">
        <v>71.2</v>
      </c>
      <c r="D768" s="2">
        <v>493</v>
      </c>
      <c r="E768" s="2">
        <v>120</v>
      </c>
      <c r="F768" s="2">
        <v>10</v>
      </c>
      <c r="G768" s="2">
        <v>3181</v>
      </c>
      <c r="H768" s="2">
        <v>3663</v>
      </c>
      <c r="I768" s="2">
        <v>89034394</v>
      </c>
      <c r="J768" s="2">
        <v>89033914</v>
      </c>
      <c r="K768" s="8">
        <v>6.0000000000000003E-55</v>
      </c>
      <c r="L768" s="2">
        <v>224</v>
      </c>
    </row>
    <row r="769" spans="1:12" x14ac:dyDescent="0.25">
      <c r="A769" s="6" t="s">
        <v>83</v>
      </c>
      <c r="C769" t="s">
        <v>84</v>
      </c>
      <c r="D769">
        <f>SUM(D761:D768)-27</f>
        <v>26506</v>
      </c>
    </row>
    <row r="770" spans="1:12" x14ac:dyDescent="0.25">
      <c r="A770">
        <f>(C761/100)*D761</f>
        <v>8373.3322000000007</v>
      </c>
      <c r="C770" s="4" t="s">
        <v>85</v>
      </c>
      <c r="D770" s="12">
        <f>(A779/D769)/D769</f>
        <v>2.7447875525040257E-5</v>
      </c>
    </row>
    <row r="771" spans="1:12" x14ac:dyDescent="0.25">
      <c r="A771">
        <f t="shared" ref="A771:A777" si="26">(C762/100)*D762</f>
        <v>5397.8240000000005</v>
      </c>
      <c r="C771" s="4" t="s">
        <v>86</v>
      </c>
      <c r="D771" s="12">
        <f>(C761/100)/D761</f>
        <v>6.4816118247404541E-5</v>
      </c>
    </row>
    <row r="772" spans="1:12" x14ac:dyDescent="0.25">
      <c r="A772">
        <f t="shared" si="26"/>
        <v>2228.0975999999996</v>
      </c>
      <c r="C772" t="s">
        <v>87</v>
      </c>
      <c r="D772">
        <v>28489</v>
      </c>
    </row>
    <row r="773" spans="1:12" x14ac:dyDescent="0.25">
      <c r="A773">
        <f t="shared" si="26"/>
        <v>1188.0143999999998</v>
      </c>
    </row>
    <row r="774" spans="1:12" x14ac:dyDescent="0.25">
      <c r="A774">
        <f t="shared" si="26"/>
        <v>529.00890000000004</v>
      </c>
    </row>
    <row r="775" spans="1:12" x14ac:dyDescent="0.25">
      <c r="A775">
        <f t="shared" si="26"/>
        <v>529.02850000000001</v>
      </c>
    </row>
    <row r="776" spans="1:12" x14ac:dyDescent="0.25">
      <c r="A776">
        <f>(C767/100)*D767-27</f>
        <v>687.96960000000001</v>
      </c>
      <c r="B776" t="s">
        <v>138</v>
      </c>
    </row>
    <row r="777" spans="1:12" x14ac:dyDescent="0.25">
      <c r="A777" s="2">
        <f t="shared" si="26"/>
        <v>351.01600000000002</v>
      </c>
    </row>
    <row r="778" spans="1:12" x14ac:dyDescent="0.25">
      <c r="A778" s="6">
        <f>SUM(A770:A777)</f>
        <v>19284.2912</v>
      </c>
    </row>
    <row r="779" spans="1:12" x14ac:dyDescent="0.25">
      <c r="A779">
        <v>19284</v>
      </c>
      <c r="B779" t="s">
        <v>88</v>
      </c>
    </row>
    <row r="782" spans="1:12" x14ac:dyDescent="0.25">
      <c r="A782" t="s">
        <v>139</v>
      </c>
      <c r="B782" t="s">
        <v>71</v>
      </c>
      <c r="C782" t="s">
        <v>72</v>
      </c>
      <c r="D782" t="s">
        <v>73</v>
      </c>
      <c r="E782" t="s">
        <v>74</v>
      </c>
      <c r="F782" t="s">
        <v>75</v>
      </c>
      <c r="G782" t="s">
        <v>76</v>
      </c>
      <c r="H782" t="s">
        <v>77</v>
      </c>
      <c r="I782" t="s">
        <v>78</v>
      </c>
      <c r="J782" t="s">
        <v>79</v>
      </c>
      <c r="K782" t="s">
        <v>80</v>
      </c>
      <c r="L782" t="s">
        <v>81</v>
      </c>
    </row>
    <row r="783" spans="1:12" x14ac:dyDescent="0.25">
      <c r="A783" t="s">
        <v>57</v>
      </c>
      <c r="B783" t="s">
        <v>7</v>
      </c>
      <c r="C783">
        <v>72.47</v>
      </c>
      <c r="D783">
        <v>11176</v>
      </c>
      <c r="E783">
        <v>2185</v>
      </c>
      <c r="F783">
        <v>241</v>
      </c>
      <c r="G783">
        <v>286</v>
      </c>
      <c r="H783">
        <v>10989</v>
      </c>
      <c r="I783">
        <v>8407101</v>
      </c>
      <c r="J783">
        <v>8396346</v>
      </c>
      <c r="K783">
        <v>0</v>
      </c>
      <c r="L783">
        <v>6001</v>
      </c>
    </row>
    <row r="784" spans="1:12" x14ac:dyDescent="0.25">
      <c r="A784" t="s">
        <v>57</v>
      </c>
      <c r="B784" t="s">
        <v>7</v>
      </c>
      <c r="C784">
        <v>77.489999999999995</v>
      </c>
      <c r="D784">
        <v>995</v>
      </c>
      <c r="E784">
        <v>179</v>
      </c>
      <c r="F784">
        <v>15</v>
      </c>
      <c r="G784">
        <v>14346</v>
      </c>
      <c r="H784">
        <v>15306</v>
      </c>
      <c r="I784">
        <v>8393367</v>
      </c>
      <c r="J784">
        <v>8392384</v>
      </c>
      <c r="K784">
        <v>0</v>
      </c>
      <c r="L784">
        <v>758</v>
      </c>
    </row>
    <row r="785" spans="1:12" x14ac:dyDescent="0.25">
      <c r="A785" t="s">
        <v>57</v>
      </c>
      <c r="B785" t="s">
        <v>7</v>
      </c>
      <c r="C785">
        <v>76.08</v>
      </c>
      <c r="D785">
        <v>991</v>
      </c>
      <c r="E785">
        <v>157</v>
      </c>
      <c r="F785">
        <v>19</v>
      </c>
      <c r="G785">
        <v>11862</v>
      </c>
      <c r="H785">
        <v>12846</v>
      </c>
      <c r="I785">
        <v>8395503</v>
      </c>
      <c r="J785">
        <v>8394587</v>
      </c>
      <c r="K785">
        <v>0</v>
      </c>
      <c r="L785">
        <v>706</v>
      </c>
    </row>
    <row r="786" spans="1:12" x14ac:dyDescent="0.25">
      <c r="A786" t="s">
        <v>57</v>
      </c>
      <c r="B786" t="s">
        <v>7</v>
      </c>
      <c r="C786">
        <v>82.05</v>
      </c>
      <c r="D786">
        <v>691</v>
      </c>
      <c r="E786">
        <v>103</v>
      </c>
      <c r="F786">
        <v>11</v>
      </c>
      <c r="G786">
        <v>18584</v>
      </c>
      <c r="H786">
        <v>19264</v>
      </c>
      <c r="I786">
        <v>8389738</v>
      </c>
      <c r="J786">
        <v>8389059</v>
      </c>
      <c r="K786">
        <v>0</v>
      </c>
      <c r="L786">
        <v>657</v>
      </c>
    </row>
    <row r="787" spans="1:12" x14ac:dyDescent="0.25">
      <c r="A787" t="s">
        <v>57</v>
      </c>
      <c r="B787" t="s">
        <v>7</v>
      </c>
      <c r="C787">
        <v>74.849999999999994</v>
      </c>
      <c r="D787">
        <v>839</v>
      </c>
      <c r="E787">
        <v>149</v>
      </c>
      <c r="F787">
        <v>20</v>
      </c>
      <c r="G787">
        <v>20931</v>
      </c>
      <c r="H787">
        <v>21724</v>
      </c>
      <c r="I787">
        <v>8387734</v>
      </c>
      <c r="J787">
        <v>8386913</v>
      </c>
      <c r="K787" s="1">
        <v>3.0000000000000002E-146</v>
      </c>
      <c r="L787">
        <v>527</v>
      </c>
    </row>
    <row r="788" spans="1:12" x14ac:dyDescent="0.25">
      <c r="A788" t="s">
        <v>57</v>
      </c>
      <c r="B788" t="s">
        <v>7</v>
      </c>
      <c r="C788">
        <v>82.74</v>
      </c>
      <c r="D788">
        <v>475</v>
      </c>
      <c r="E788">
        <v>72</v>
      </c>
      <c r="F788">
        <v>7</v>
      </c>
      <c r="G788">
        <v>17422</v>
      </c>
      <c r="H788">
        <v>17892</v>
      </c>
      <c r="I788">
        <v>8390966</v>
      </c>
      <c r="J788">
        <v>8390498</v>
      </c>
      <c r="K788" s="1">
        <v>3.0000000000000001E-127</v>
      </c>
      <c r="L788">
        <v>464</v>
      </c>
    </row>
    <row r="789" spans="1:12" x14ac:dyDescent="0.25">
      <c r="A789" t="s">
        <v>57</v>
      </c>
      <c r="B789" t="s">
        <v>7</v>
      </c>
      <c r="C789">
        <v>75.55</v>
      </c>
      <c r="D789">
        <v>593</v>
      </c>
      <c r="E789">
        <v>82</v>
      </c>
      <c r="F789">
        <v>13</v>
      </c>
      <c r="G789">
        <v>15809</v>
      </c>
      <c r="H789">
        <v>16396</v>
      </c>
      <c r="I789">
        <v>8391844</v>
      </c>
      <c r="J789">
        <v>8391310</v>
      </c>
      <c r="K789" s="1">
        <v>5.0000000000000004E-112</v>
      </c>
      <c r="L789">
        <v>414</v>
      </c>
    </row>
    <row r="790" spans="1:12" x14ac:dyDescent="0.25">
      <c r="A790" t="s">
        <v>57</v>
      </c>
      <c r="B790" t="s">
        <v>7</v>
      </c>
      <c r="C790">
        <v>75.23</v>
      </c>
      <c r="D790">
        <v>541</v>
      </c>
      <c r="E790">
        <v>101</v>
      </c>
      <c r="F790">
        <v>11</v>
      </c>
      <c r="G790">
        <v>20084</v>
      </c>
      <c r="H790">
        <v>20603</v>
      </c>
      <c r="I790">
        <v>8388757</v>
      </c>
      <c r="J790">
        <v>8388229</v>
      </c>
      <c r="K790" s="1">
        <v>9.999999999999999E-94</v>
      </c>
      <c r="L790">
        <v>352</v>
      </c>
    </row>
    <row r="791" spans="1:12" x14ac:dyDescent="0.25">
      <c r="A791" t="s">
        <v>57</v>
      </c>
      <c r="B791" t="s">
        <v>7</v>
      </c>
      <c r="C791">
        <v>72.34</v>
      </c>
      <c r="D791">
        <v>535</v>
      </c>
      <c r="E791">
        <v>116</v>
      </c>
      <c r="F791">
        <v>13</v>
      </c>
      <c r="G791">
        <v>22773</v>
      </c>
      <c r="H791">
        <v>23291</v>
      </c>
      <c r="I791">
        <v>8385808</v>
      </c>
      <c r="J791">
        <v>8385290</v>
      </c>
      <c r="K791" s="1">
        <v>4.9999999999999997E-68</v>
      </c>
      <c r="L791">
        <v>268</v>
      </c>
    </row>
    <row r="792" spans="1:12" x14ac:dyDescent="0.25">
      <c r="A792" t="s">
        <v>57</v>
      </c>
      <c r="B792" t="s">
        <v>7</v>
      </c>
      <c r="C792">
        <v>74.3</v>
      </c>
      <c r="D792">
        <v>323</v>
      </c>
      <c r="E792">
        <v>69</v>
      </c>
      <c r="F792">
        <v>8</v>
      </c>
      <c r="G792">
        <v>22214</v>
      </c>
      <c r="H792">
        <v>22524</v>
      </c>
      <c r="I792">
        <v>8386407</v>
      </c>
      <c r="J792">
        <v>8386087</v>
      </c>
      <c r="K792" s="1">
        <v>4.0000000000000003E-43</v>
      </c>
      <c r="L792">
        <v>185</v>
      </c>
    </row>
    <row r="793" spans="1:12" x14ac:dyDescent="0.25">
      <c r="A793" t="s">
        <v>57</v>
      </c>
      <c r="B793" t="s">
        <v>7</v>
      </c>
      <c r="C793">
        <v>73.33</v>
      </c>
      <c r="D793">
        <v>300</v>
      </c>
      <c r="E793">
        <v>66</v>
      </c>
      <c r="F793">
        <v>5</v>
      </c>
      <c r="G793">
        <v>11060</v>
      </c>
      <c r="H793">
        <v>11353</v>
      </c>
      <c r="I793">
        <v>8396182</v>
      </c>
      <c r="J793">
        <v>8395891</v>
      </c>
      <c r="K793" s="1">
        <v>9.9999999999999996E-39</v>
      </c>
      <c r="L793">
        <v>170</v>
      </c>
    </row>
    <row r="794" spans="1:12" x14ac:dyDescent="0.25">
      <c r="A794" t="s">
        <v>57</v>
      </c>
      <c r="B794" t="s">
        <v>7</v>
      </c>
      <c r="C794">
        <v>81.819999999999993</v>
      </c>
      <c r="D794">
        <v>143</v>
      </c>
      <c r="E794">
        <v>23</v>
      </c>
      <c r="F794">
        <v>3</v>
      </c>
      <c r="G794">
        <v>23927</v>
      </c>
      <c r="H794">
        <v>24068</v>
      </c>
      <c r="I794">
        <v>8385012</v>
      </c>
      <c r="J794">
        <v>8384872</v>
      </c>
      <c r="K794" s="1">
        <v>8.0000000000000003E-27</v>
      </c>
      <c r="L794">
        <v>131</v>
      </c>
    </row>
    <row r="795" spans="1:12" x14ac:dyDescent="0.25">
      <c r="A795" t="s">
        <v>57</v>
      </c>
      <c r="B795" t="s">
        <v>7</v>
      </c>
      <c r="C795">
        <v>75</v>
      </c>
      <c r="D795">
        <v>176</v>
      </c>
      <c r="E795">
        <v>41</v>
      </c>
      <c r="F795">
        <v>3</v>
      </c>
      <c r="G795">
        <v>15364</v>
      </c>
      <c r="H795">
        <v>15539</v>
      </c>
      <c r="I795">
        <v>8392255</v>
      </c>
      <c r="J795">
        <v>8392083</v>
      </c>
      <c r="K795" s="1">
        <v>3.0000000000000003E-20</v>
      </c>
      <c r="L795">
        <v>109</v>
      </c>
    </row>
    <row r="796" spans="1:12" x14ac:dyDescent="0.25">
      <c r="A796" s="3" t="s">
        <v>57</v>
      </c>
      <c r="B796" s="3" t="s">
        <v>7</v>
      </c>
      <c r="C796" s="3">
        <v>78.12</v>
      </c>
      <c r="D796" s="3">
        <v>128</v>
      </c>
      <c r="E796" s="3">
        <v>23</v>
      </c>
      <c r="F796" s="3">
        <v>1</v>
      </c>
      <c r="G796" s="3">
        <v>13788</v>
      </c>
      <c r="H796" s="3">
        <v>13915</v>
      </c>
      <c r="I796" s="3">
        <v>8393824</v>
      </c>
      <c r="J796" s="3">
        <v>8393702</v>
      </c>
      <c r="K796" s="7">
        <v>2.9999999999999999E-19</v>
      </c>
      <c r="L796" s="3">
        <v>105</v>
      </c>
    </row>
    <row r="797" spans="1:12" x14ac:dyDescent="0.25">
      <c r="A797" t="s">
        <v>57</v>
      </c>
      <c r="B797" t="s">
        <v>7</v>
      </c>
      <c r="C797">
        <v>79.55</v>
      </c>
      <c r="D797">
        <v>88</v>
      </c>
      <c r="E797">
        <v>13</v>
      </c>
      <c r="F797">
        <v>2</v>
      </c>
      <c r="G797">
        <v>13690</v>
      </c>
      <c r="H797">
        <v>13777</v>
      </c>
      <c r="I797">
        <v>8394036</v>
      </c>
      <c r="J797">
        <v>8393954</v>
      </c>
      <c r="K797" s="1">
        <v>2.0000000000000001E-9</v>
      </c>
      <c r="L797">
        <v>73.400000000000006</v>
      </c>
    </row>
    <row r="798" spans="1:12" x14ac:dyDescent="0.25">
      <c r="A798" t="s">
        <v>57</v>
      </c>
      <c r="B798" t="s">
        <v>7</v>
      </c>
      <c r="C798">
        <v>75</v>
      </c>
      <c r="D798">
        <v>68</v>
      </c>
      <c r="E798">
        <v>16</v>
      </c>
      <c r="F798">
        <v>1</v>
      </c>
      <c r="G798">
        <v>22013</v>
      </c>
      <c r="H798">
        <v>22079</v>
      </c>
      <c r="I798">
        <v>8386587</v>
      </c>
      <c r="J798">
        <v>8386520</v>
      </c>
      <c r="K798">
        <v>3.4</v>
      </c>
      <c r="L798">
        <v>42.8</v>
      </c>
    </row>
    <row r="799" spans="1:12" x14ac:dyDescent="0.25">
      <c r="A799" s="2" t="s">
        <v>57</v>
      </c>
      <c r="B799" s="2" t="s">
        <v>7</v>
      </c>
      <c r="C799" s="2">
        <v>90.32</v>
      </c>
      <c r="D799" s="2">
        <v>31</v>
      </c>
      <c r="E799" s="2">
        <v>3</v>
      </c>
      <c r="F799" s="2">
        <v>0</v>
      </c>
      <c r="G799" s="2">
        <v>18016</v>
      </c>
      <c r="H799" s="2">
        <v>18046</v>
      </c>
      <c r="I799" s="2">
        <v>8389941</v>
      </c>
      <c r="J799" s="2">
        <v>8389911</v>
      </c>
      <c r="K799" s="2">
        <v>3.4</v>
      </c>
      <c r="L799" s="2">
        <v>42.8</v>
      </c>
    </row>
    <row r="800" spans="1:12" x14ac:dyDescent="0.25">
      <c r="A800" s="6" t="s">
        <v>83</v>
      </c>
      <c r="C800" t="s">
        <v>84</v>
      </c>
      <c r="D800">
        <f>SUM(D783:D799)</f>
        <v>18093</v>
      </c>
    </row>
    <row r="801" spans="1:4" x14ac:dyDescent="0.25">
      <c r="A801">
        <f>(C783/100)*D783</f>
        <v>8099.2471999999998</v>
      </c>
      <c r="C801" s="4" t="s">
        <v>85</v>
      </c>
      <c r="D801" s="12">
        <f>(A819/D800)/D800</f>
        <v>4.0970605121266377E-5</v>
      </c>
    </row>
    <row r="802" spans="1:4" x14ac:dyDescent="0.25">
      <c r="A802">
        <f t="shared" ref="A802:A814" si="27">(C784/100)*D784</f>
        <v>771.02549999999997</v>
      </c>
      <c r="C802" s="4" t="s">
        <v>86</v>
      </c>
      <c r="D802" s="12">
        <f>(C783/100)/D783</f>
        <v>6.4844309234073018E-5</v>
      </c>
    </row>
    <row r="803" spans="1:4" x14ac:dyDescent="0.25">
      <c r="A803">
        <f t="shared" si="27"/>
        <v>753.95280000000002</v>
      </c>
      <c r="C803" t="s">
        <v>87</v>
      </c>
      <c r="D803">
        <v>24068</v>
      </c>
    </row>
    <row r="804" spans="1:4" x14ac:dyDescent="0.25">
      <c r="A804">
        <f t="shared" si="27"/>
        <v>566.96550000000002</v>
      </c>
    </row>
    <row r="805" spans="1:4" x14ac:dyDescent="0.25">
      <c r="A805">
        <f t="shared" si="27"/>
        <v>627.99149999999997</v>
      </c>
    </row>
    <row r="806" spans="1:4" x14ac:dyDescent="0.25">
      <c r="A806">
        <f t="shared" si="27"/>
        <v>393.01499999999999</v>
      </c>
    </row>
    <row r="807" spans="1:4" x14ac:dyDescent="0.25">
      <c r="A807">
        <f t="shared" si="27"/>
        <v>448.01149999999996</v>
      </c>
    </row>
    <row r="808" spans="1:4" x14ac:dyDescent="0.25">
      <c r="A808">
        <f t="shared" si="27"/>
        <v>406.99430000000007</v>
      </c>
    </row>
    <row r="809" spans="1:4" x14ac:dyDescent="0.25">
      <c r="A809">
        <f t="shared" si="27"/>
        <v>387.01900000000001</v>
      </c>
    </row>
    <row r="810" spans="1:4" x14ac:dyDescent="0.25">
      <c r="A810">
        <f t="shared" si="27"/>
        <v>239.989</v>
      </c>
    </row>
    <row r="811" spans="1:4" x14ac:dyDescent="0.25">
      <c r="A811">
        <f t="shared" si="27"/>
        <v>219.98999999999998</v>
      </c>
    </row>
    <row r="812" spans="1:4" x14ac:dyDescent="0.25">
      <c r="A812">
        <f t="shared" si="27"/>
        <v>117.00259999999999</v>
      </c>
    </row>
    <row r="813" spans="1:4" x14ac:dyDescent="0.25">
      <c r="A813">
        <f t="shared" si="27"/>
        <v>132</v>
      </c>
    </row>
    <row r="814" spans="1:4" x14ac:dyDescent="0.25">
      <c r="A814">
        <f t="shared" si="27"/>
        <v>99.993600000000001</v>
      </c>
    </row>
    <row r="815" spans="1:4" x14ac:dyDescent="0.25">
      <c r="A815">
        <f>(C797/100)*D797</f>
        <v>70.004000000000005</v>
      </c>
    </row>
    <row r="816" spans="1:4" x14ac:dyDescent="0.25">
      <c r="A816">
        <f>(C798/100)*D798</f>
        <v>51</v>
      </c>
    </row>
    <row r="817" spans="1:12" x14ac:dyDescent="0.25">
      <c r="A817" s="2">
        <f>(C799/100)*D799</f>
        <v>27.999199999999998</v>
      </c>
    </row>
    <row r="818" spans="1:12" x14ac:dyDescent="0.25">
      <c r="A818" s="6">
        <f>SUM(A801:A817)</f>
        <v>13412.200700000001</v>
      </c>
    </row>
    <row r="819" spans="1:12" x14ac:dyDescent="0.25">
      <c r="A819">
        <v>13412</v>
      </c>
      <c r="B819" t="s">
        <v>88</v>
      </c>
    </row>
    <row r="822" spans="1:12" x14ac:dyDescent="0.25">
      <c r="A822" t="s">
        <v>140</v>
      </c>
      <c r="B822" t="s">
        <v>71</v>
      </c>
      <c r="C822" t="s">
        <v>72</v>
      </c>
      <c r="D822" t="s">
        <v>73</v>
      </c>
      <c r="E822" t="s">
        <v>74</v>
      </c>
      <c r="F822" t="s">
        <v>75</v>
      </c>
      <c r="G822" t="s">
        <v>76</v>
      </c>
      <c r="H822" t="s">
        <v>77</v>
      </c>
      <c r="I822" t="s">
        <v>78</v>
      </c>
      <c r="J822" t="s">
        <v>79</v>
      </c>
      <c r="K822" t="s">
        <v>80</v>
      </c>
      <c r="L822" t="s">
        <v>81</v>
      </c>
    </row>
    <row r="823" spans="1:12" x14ac:dyDescent="0.25">
      <c r="A823" t="s">
        <v>58</v>
      </c>
      <c r="B823" t="s">
        <v>15</v>
      </c>
      <c r="C823">
        <v>79.53</v>
      </c>
      <c r="D823">
        <v>12251</v>
      </c>
      <c r="E823">
        <v>1653</v>
      </c>
      <c r="F823">
        <v>263</v>
      </c>
      <c r="G823">
        <v>1837</v>
      </c>
      <c r="H823">
        <v>13665</v>
      </c>
      <c r="I823">
        <v>4359113</v>
      </c>
      <c r="J823">
        <v>4347296</v>
      </c>
      <c r="K823">
        <v>0</v>
      </c>
      <c r="L823" s="1">
        <v>10370</v>
      </c>
    </row>
    <row r="824" spans="1:12" x14ac:dyDescent="0.25">
      <c r="A824" t="s">
        <v>58</v>
      </c>
      <c r="B824" t="s">
        <v>15</v>
      </c>
      <c r="C824">
        <v>83.69</v>
      </c>
      <c r="D824">
        <v>877</v>
      </c>
      <c r="E824">
        <v>131</v>
      </c>
      <c r="F824">
        <v>6</v>
      </c>
      <c r="G824">
        <v>15400</v>
      </c>
      <c r="H824">
        <v>16266</v>
      </c>
      <c r="I824">
        <v>4345805</v>
      </c>
      <c r="J824">
        <v>4344931</v>
      </c>
      <c r="K824">
        <v>0</v>
      </c>
      <c r="L824">
        <v>921</v>
      </c>
    </row>
    <row r="825" spans="1:12" x14ac:dyDescent="0.25">
      <c r="A825" t="s">
        <v>58</v>
      </c>
      <c r="B825" t="s">
        <v>15</v>
      </c>
      <c r="C825">
        <v>77.61</v>
      </c>
      <c r="D825">
        <v>612</v>
      </c>
      <c r="E825">
        <v>106</v>
      </c>
      <c r="F825">
        <v>14</v>
      </c>
      <c r="G825">
        <v>13876</v>
      </c>
      <c r="H825">
        <v>14478</v>
      </c>
      <c r="I825">
        <v>4347141</v>
      </c>
      <c r="J825">
        <v>4346552</v>
      </c>
      <c r="K825" s="1">
        <v>1.0000000000000001E-123</v>
      </c>
      <c r="L825">
        <v>452</v>
      </c>
    </row>
    <row r="826" spans="1:12" x14ac:dyDescent="0.25">
      <c r="A826" s="2" t="s">
        <v>58</v>
      </c>
      <c r="B826" s="2" t="s">
        <v>15</v>
      </c>
      <c r="C826" s="2">
        <v>76.83</v>
      </c>
      <c r="D826" s="2">
        <v>82</v>
      </c>
      <c r="E826" s="2">
        <v>14</v>
      </c>
      <c r="F826" s="2">
        <v>1</v>
      </c>
      <c r="G826" s="2">
        <v>1180</v>
      </c>
      <c r="H826" s="2">
        <v>1256</v>
      </c>
      <c r="I826" s="2">
        <v>4359991</v>
      </c>
      <c r="J826" s="2">
        <v>4359910</v>
      </c>
      <c r="K826" s="8">
        <v>1.9999999999999999E-6</v>
      </c>
      <c r="L826" s="2">
        <v>62.6</v>
      </c>
    </row>
    <row r="827" spans="1:12" x14ac:dyDescent="0.25">
      <c r="A827" s="6" t="s">
        <v>83</v>
      </c>
      <c r="C827" t="s">
        <v>84</v>
      </c>
      <c r="D827">
        <f>SUM(D823:D826)</f>
        <v>13822</v>
      </c>
    </row>
    <row r="828" spans="1:12" x14ac:dyDescent="0.25">
      <c r="A828">
        <f>(C823/100)*D823</f>
        <v>9743.2203000000009</v>
      </c>
      <c r="C828" s="4" t="s">
        <v>85</v>
      </c>
      <c r="D828" s="12">
        <f>(A833/D827)/D827</f>
        <v>5.7655763050234099E-5</v>
      </c>
    </row>
    <row r="829" spans="1:12" x14ac:dyDescent="0.25">
      <c r="A829">
        <f t="shared" ref="A829:A831" si="28">(C824/100)*D824</f>
        <v>733.96129999999994</v>
      </c>
      <c r="C829" s="4" t="s">
        <v>86</v>
      </c>
      <c r="D829" s="12">
        <f>(C823/100)/D823</f>
        <v>6.4917149620439155E-5</v>
      </c>
    </row>
    <row r="830" spans="1:12" x14ac:dyDescent="0.25">
      <c r="A830">
        <f t="shared" si="28"/>
        <v>474.97320000000002</v>
      </c>
      <c r="C830" t="s">
        <v>87</v>
      </c>
      <c r="D830">
        <v>16302</v>
      </c>
    </row>
    <row r="831" spans="1:12" x14ac:dyDescent="0.25">
      <c r="A831" s="2">
        <f t="shared" si="28"/>
        <v>63.000599999999999</v>
      </c>
    </row>
    <row r="832" spans="1:12" x14ac:dyDescent="0.25">
      <c r="A832" s="6">
        <f>SUM(A828:A831)</f>
        <v>11015.1554</v>
      </c>
    </row>
    <row r="833" spans="1:12" x14ac:dyDescent="0.25">
      <c r="A833">
        <v>11015</v>
      </c>
      <c r="B833" t="s">
        <v>88</v>
      </c>
    </row>
    <row r="836" spans="1:12" x14ac:dyDescent="0.25">
      <c r="A836" t="s">
        <v>141</v>
      </c>
      <c r="B836" t="s">
        <v>71</v>
      </c>
      <c r="C836" t="s">
        <v>72</v>
      </c>
      <c r="D836" t="s">
        <v>73</v>
      </c>
      <c r="E836" t="s">
        <v>74</v>
      </c>
      <c r="F836" t="s">
        <v>75</v>
      </c>
      <c r="G836" t="s">
        <v>76</v>
      </c>
      <c r="H836" t="s">
        <v>77</v>
      </c>
      <c r="I836" t="s">
        <v>78</v>
      </c>
      <c r="J836" t="s">
        <v>79</v>
      </c>
      <c r="K836" t="s">
        <v>80</v>
      </c>
      <c r="L836" t="s">
        <v>81</v>
      </c>
    </row>
    <row r="837" spans="1:12" x14ac:dyDescent="0.25">
      <c r="A837" s="2" t="s">
        <v>59</v>
      </c>
      <c r="B837" s="2" t="s">
        <v>4</v>
      </c>
      <c r="C837" s="2">
        <v>76.64</v>
      </c>
      <c r="D837" s="2">
        <v>11780</v>
      </c>
      <c r="E837" s="2">
        <v>1967</v>
      </c>
      <c r="F837" s="2">
        <v>206</v>
      </c>
      <c r="G837" s="2">
        <v>1</v>
      </c>
      <c r="H837" s="2">
        <v>11417</v>
      </c>
      <c r="I837" s="2">
        <v>8680390</v>
      </c>
      <c r="J837" s="2">
        <v>8691747</v>
      </c>
      <c r="K837" s="2">
        <v>0</v>
      </c>
      <c r="L837" s="2">
        <v>8615</v>
      </c>
    </row>
    <row r="838" spans="1:12" x14ac:dyDescent="0.25">
      <c r="A838" t="s">
        <v>108</v>
      </c>
      <c r="C838" t="s">
        <v>84</v>
      </c>
      <c r="D838">
        <f>D837</f>
        <v>11780</v>
      </c>
    </row>
    <row r="839" spans="1:12" x14ac:dyDescent="0.25">
      <c r="C839" s="4" t="s">
        <v>85</v>
      </c>
      <c r="D839" s="14" t="s">
        <v>92</v>
      </c>
    </row>
    <row r="840" spans="1:12" x14ac:dyDescent="0.25">
      <c r="C840" s="4" t="s">
        <v>86</v>
      </c>
      <c r="D840" s="12">
        <f>(C837/100)/D837</f>
        <v>6.5059422750424445E-5</v>
      </c>
    </row>
    <row r="841" spans="1:12" x14ac:dyDescent="0.25">
      <c r="C841" t="s">
        <v>87</v>
      </c>
      <c r="D841">
        <v>11417</v>
      </c>
    </row>
    <row r="844" spans="1:12" x14ac:dyDescent="0.25">
      <c r="A844" t="s">
        <v>142</v>
      </c>
      <c r="B844" t="s">
        <v>71</v>
      </c>
      <c r="C844" t="s">
        <v>72</v>
      </c>
      <c r="D844" t="s">
        <v>73</v>
      </c>
      <c r="E844" t="s">
        <v>74</v>
      </c>
      <c r="F844" t="s">
        <v>75</v>
      </c>
      <c r="G844" t="s">
        <v>76</v>
      </c>
      <c r="H844" t="s">
        <v>77</v>
      </c>
      <c r="I844" t="s">
        <v>78</v>
      </c>
      <c r="J844" t="s">
        <v>79</v>
      </c>
      <c r="K844" t="s">
        <v>80</v>
      </c>
      <c r="L844" t="s">
        <v>81</v>
      </c>
    </row>
    <row r="845" spans="1:12" x14ac:dyDescent="0.25">
      <c r="A845" s="2" t="s">
        <v>60</v>
      </c>
      <c r="B845" s="2" t="s">
        <v>4</v>
      </c>
      <c r="C845" s="2">
        <v>78.72</v>
      </c>
      <c r="D845" s="2">
        <v>12024</v>
      </c>
      <c r="E845" s="2">
        <v>1790</v>
      </c>
      <c r="F845" s="2">
        <v>190</v>
      </c>
      <c r="G845" s="2">
        <v>16</v>
      </c>
      <c r="H845" s="2">
        <v>11650</v>
      </c>
      <c r="I845" s="2">
        <v>82360685</v>
      </c>
      <c r="J845" s="2">
        <v>82372328</v>
      </c>
      <c r="K845" s="2">
        <v>0</v>
      </c>
      <c r="L845" s="2">
        <v>9984</v>
      </c>
    </row>
    <row r="846" spans="1:12" x14ac:dyDescent="0.25">
      <c r="A846" t="s">
        <v>108</v>
      </c>
      <c r="C846" t="s">
        <v>84</v>
      </c>
      <c r="D846">
        <f>D845</f>
        <v>12024</v>
      </c>
    </row>
    <row r="847" spans="1:12" x14ac:dyDescent="0.25">
      <c r="C847" s="4" t="s">
        <v>85</v>
      </c>
      <c r="D847" s="14" t="s">
        <v>92</v>
      </c>
    </row>
    <row r="848" spans="1:12" x14ac:dyDescent="0.25">
      <c r="C848" s="4" t="s">
        <v>86</v>
      </c>
      <c r="D848" s="12">
        <f>(C845/100)/D845</f>
        <v>6.54690618762475E-5</v>
      </c>
    </row>
    <row r="849" spans="1:12" x14ac:dyDescent="0.25">
      <c r="C849" t="s">
        <v>87</v>
      </c>
      <c r="D849">
        <v>11874</v>
      </c>
    </row>
    <row r="852" spans="1:12" x14ac:dyDescent="0.25">
      <c r="A852" t="s">
        <v>143</v>
      </c>
      <c r="B852" t="s">
        <v>71</v>
      </c>
      <c r="C852" t="s">
        <v>72</v>
      </c>
      <c r="D852" t="s">
        <v>73</v>
      </c>
      <c r="E852" t="s">
        <v>74</v>
      </c>
      <c r="F852" t="s">
        <v>75</v>
      </c>
      <c r="G852" t="s">
        <v>76</v>
      </c>
      <c r="H852" t="s">
        <v>77</v>
      </c>
      <c r="I852" t="s">
        <v>78</v>
      </c>
      <c r="J852" t="s">
        <v>79</v>
      </c>
      <c r="K852" t="s">
        <v>80</v>
      </c>
      <c r="L852" t="s">
        <v>81</v>
      </c>
    </row>
    <row r="853" spans="1:12" x14ac:dyDescent="0.25">
      <c r="A853" t="s">
        <v>61</v>
      </c>
      <c r="B853" t="s">
        <v>6</v>
      </c>
      <c r="C853">
        <v>77.760000000000005</v>
      </c>
      <c r="D853">
        <v>13120</v>
      </c>
      <c r="E853">
        <v>2065</v>
      </c>
      <c r="F853">
        <v>234</v>
      </c>
      <c r="G853">
        <v>12</v>
      </c>
      <c r="H853">
        <v>12815</v>
      </c>
      <c r="I853">
        <v>278150</v>
      </c>
      <c r="J853">
        <v>265568</v>
      </c>
      <c r="K853">
        <v>0</v>
      </c>
      <c r="L853" s="1">
        <v>10220</v>
      </c>
    </row>
    <row r="854" spans="1:12" x14ac:dyDescent="0.25">
      <c r="A854" t="s">
        <v>61</v>
      </c>
      <c r="B854" t="s">
        <v>6</v>
      </c>
      <c r="C854">
        <v>75.02</v>
      </c>
      <c r="D854">
        <v>3359</v>
      </c>
      <c r="E854">
        <v>581</v>
      </c>
      <c r="F854">
        <v>65</v>
      </c>
      <c r="G854">
        <v>13560</v>
      </c>
      <c r="H854">
        <v>16788</v>
      </c>
      <c r="I854">
        <v>265565</v>
      </c>
      <c r="J854">
        <v>262335</v>
      </c>
      <c r="K854">
        <v>0</v>
      </c>
      <c r="L854">
        <v>2215</v>
      </c>
    </row>
    <row r="855" spans="1:12" x14ac:dyDescent="0.25">
      <c r="A855" t="s">
        <v>61</v>
      </c>
      <c r="B855" t="s">
        <v>6</v>
      </c>
      <c r="C855">
        <v>80.14</v>
      </c>
      <c r="D855">
        <v>1949</v>
      </c>
      <c r="E855">
        <v>294</v>
      </c>
      <c r="F855">
        <v>28</v>
      </c>
      <c r="G855">
        <v>17278</v>
      </c>
      <c r="H855">
        <v>19166</v>
      </c>
      <c r="I855">
        <v>262096</v>
      </c>
      <c r="J855">
        <v>260181</v>
      </c>
      <c r="K855">
        <v>0</v>
      </c>
      <c r="L855">
        <v>1728</v>
      </c>
    </row>
    <row r="856" spans="1:12" x14ac:dyDescent="0.25">
      <c r="A856" t="s">
        <v>61</v>
      </c>
      <c r="B856" t="s">
        <v>6</v>
      </c>
      <c r="C856">
        <v>69.48</v>
      </c>
      <c r="D856">
        <v>3086</v>
      </c>
      <c r="E856">
        <v>581</v>
      </c>
      <c r="F856">
        <v>70</v>
      </c>
      <c r="G856">
        <v>22041</v>
      </c>
      <c r="H856">
        <v>25008</v>
      </c>
      <c r="I856">
        <v>258639</v>
      </c>
      <c r="J856">
        <v>255797</v>
      </c>
      <c r="K856">
        <v>0</v>
      </c>
      <c r="L856">
        <v>1328</v>
      </c>
    </row>
    <row r="857" spans="1:12" x14ac:dyDescent="0.25">
      <c r="A857" t="s">
        <v>61</v>
      </c>
      <c r="B857" t="s">
        <v>6</v>
      </c>
      <c r="C857">
        <v>72.47</v>
      </c>
      <c r="D857">
        <v>672</v>
      </c>
      <c r="E857">
        <v>125</v>
      </c>
      <c r="F857">
        <v>17</v>
      </c>
      <c r="G857">
        <v>21356</v>
      </c>
      <c r="H857">
        <v>21999</v>
      </c>
      <c r="I857">
        <v>260131</v>
      </c>
      <c r="J857">
        <v>259492</v>
      </c>
      <c r="K857" s="1">
        <v>9.9999999999999996E-95</v>
      </c>
      <c r="L857">
        <v>356</v>
      </c>
    </row>
    <row r="858" spans="1:12" x14ac:dyDescent="0.25">
      <c r="A858" s="2" t="s">
        <v>61</v>
      </c>
      <c r="B858" s="2" t="s">
        <v>6</v>
      </c>
      <c r="C858" s="2">
        <v>78.16</v>
      </c>
      <c r="D858" s="2">
        <v>403</v>
      </c>
      <c r="E858" s="2">
        <v>75</v>
      </c>
      <c r="F858" s="2">
        <v>7</v>
      </c>
      <c r="G858" s="2">
        <v>26095</v>
      </c>
      <c r="H858" s="2">
        <v>26493</v>
      </c>
      <c r="I858" s="2">
        <v>255701</v>
      </c>
      <c r="J858" s="2">
        <v>255308</v>
      </c>
      <c r="K858" s="8">
        <v>4.9999999999999998E-81</v>
      </c>
      <c r="L858" s="2">
        <v>311</v>
      </c>
    </row>
    <row r="859" spans="1:12" x14ac:dyDescent="0.25">
      <c r="A859" s="6" t="s">
        <v>83</v>
      </c>
      <c r="C859" t="s">
        <v>84</v>
      </c>
      <c r="D859">
        <f>SUM(D853:D858)</f>
        <v>22589</v>
      </c>
    </row>
    <row r="860" spans="1:12" x14ac:dyDescent="0.25">
      <c r="A860">
        <f>(C853/100)*D853</f>
        <v>10202.112000000001</v>
      </c>
      <c r="C860" s="4" t="s">
        <v>85</v>
      </c>
      <c r="D860" s="12">
        <f>(A867/D859)/D859</f>
        <v>3.376690582618289E-5</v>
      </c>
    </row>
    <row r="861" spans="1:12" x14ac:dyDescent="0.25">
      <c r="A861">
        <f t="shared" ref="A861:A865" si="29">(C854/100)*D854</f>
        <v>2519.9218000000001</v>
      </c>
      <c r="C861" s="4" t="s">
        <v>86</v>
      </c>
      <c r="D861" s="12">
        <f>(C853/100)/D853</f>
        <v>5.9268292682926834E-5</v>
      </c>
    </row>
    <row r="862" spans="1:12" x14ac:dyDescent="0.25">
      <c r="A862">
        <f t="shared" si="29"/>
        <v>1561.9286</v>
      </c>
      <c r="C862" t="s">
        <v>87</v>
      </c>
      <c r="D862">
        <v>26493</v>
      </c>
    </row>
    <row r="863" spans="1:12" x14ac:dyDescent="0.25">
      <c r="A863">
        <f t="shared" si="29"/>
        <v>2144.1528000000003</v>
      </c>
    </row>
    <row r="864" spans="1:12" x14ac:dyDescent="0.25">
      <c r="A864">
        <f t="shared" si="29"/>
        <v>486.9984</v>
      </c>
    </row>
    <row r="865" spans="1:12" x14ac:dyDescent="0.25">
      <c r="A865" s="2">
        <f t="shared" si="29"/>
        <v>314.98480000000001</v>
      </c>
    </row>
    <row r="866" spans="1:12" x14ac:dyDescent="0.25">
      <c r="A866" s="6">
        <f>SUM(A860:A865)</f>
        <v>17230.098399999999</v>
      </c>
    </row>
    <row r="867" spans="1:12" x14ac:dyDescent="0.25">
      <c r="A867">
        <v>17230</v>
      </c>
      <c r="B867" t="s">
        <v>88</v>
      </c>
    </row>
    <row r="870" spans="1:12" x14ac:dyDescent="0.25">
      <c r="A870" t="s">
        <v>144</v>
      </c>
      <c r="B870" t="s">
        <v>71</v>
      </c>
      <c r="C870" t="s">
        <v>72</v>
      </c>
      <c r="D870" t="s">
        <v>73</v>
      </c>
      <c r="E870" t="s">
        <v>74</v>
      </c>
      <c r="F870" t="s">
        <v>75</v>
      </c>
      <c r="G870" t="s">
        <v>76</v>
      </c>
      <c r="H870" t="s">
        <v>77</v>
      </c>
      <c r="I870" t="s">
        <v>78</v>
      </c>
      <c r="J870" t="s">
        <v>79</v>
      </c>
      <c r="K870" t="s">
        <v>80</v>
      </c>
      <c r="L870" t="s">
        <v>81</v>
      </c>
    </row>
    <row r="871" spans="1:12" x14ac:dyDescent="0.25">
      <c r="A871" t="s">
        <v>62</v>
      </c>
      <c r="B871" t="s">
        <v>10</v>
      </c>
      <c r="C871">
        <v>72.180000000000007</v>
      </c>
      <c r="D871">
        <v>10976</v>
      </c>
      <c r="E871">
        <v>2216</v>
      </c>
      <c r="F871">
        <v>234</v>
      </c>
      <c r="G871">
        <v>1803</v>
      </c>
      <c r="H871">
        <v>12392</v>
      </c>
      <c r="I871">
        <v>22891964</v>
      </c>
      <c r="J871">
        <v>22881440</v>
      </c>
      <c r="K871">
        <v>0</v>
      </c>
      <c r="L871">
        <v>5730</v>
      </c>
    </row>
    <row r="872" spans="1:12" x14ac:dyDescent="0.25">
      <c r="A872" t="s">
        <v>62</v>
      </c>
      <c r="B872" t="s">
        <v>10</v>
      </c>
      <c r="C872">
        <v>70.819999999999993</v>
      </c>
      <c r="D872">
        <v>562</v>
      </c>
      <c r="E872">
        <v>117</v>
      </c>
      <c r="F872">
        <v>16</v>
      </c>
      <c r="G872">
        <v>787</v>
      </c>
      <c r="H872">
        <v>1315</v>
      </c>
      <c r="I872">
        <v>22892524</v>
      </c>
      <c r="J872">
        <v>22891977</v>
      </c>
      <c r="K872" s="1">
        <v>3.0000000000000001E-61</v>
      </c>
      <c r="L872">
        <v>244</v>
      </c>
    </row>
    <row r="873" spans="1:12" x14ac:dyDescent="0.25">
      <c r="A873" s="2" t="s">
        <v>62</v>
      </c>
      <c r="B873" s="2" t="s">
        <v>10</v>
      </c>
      <c r="C873" s="2">
        <v>69.349999999999994</v>
      </c>
      <c r="D873" s="2">
        <v>248</v>
      </c>
      <c r="E873" s="2">
        <v>47</v>
      </c>
      <c r="F873" s="2">
        <v>9</v>
      </c>
      <c r="G873" s="2">
        <v>164</v>
      </c>
      <c r="H873" s="2">
        <v>409</v>
      </c>
      <c r="I873" s="2">
        <v>22892829</v>
      </c>
      <c r="J873" s="2">
        <v>22892609</v>
      </c>
      <c r="K873" s="8">
        <v>4.0000000000000003E-15</v>
      </c>
      <c r="L873" s="2">
        <v>91.5</v>
      </c>
    </row>
    <row r="874" spans="1:12" x14ac:dyDescent="0.25">
      <c r="A874" s="6" t="s">
        <v>83</v>
      </c>
      <c r="C874" t="s">
        <v>84</v>
      </c>
      <c r="D874">
        <f>SUM(D871:D873)</f>
        <v>11786</v>
      </c>
    </row>
    <row r="875" spans="1:12" x14ac:dyDescent="0.25">
      <c r="A875">
        <f>(C871/100)*D871</f>
        <v>7922.4768000000013</v>
      </c>
      <c r="C875" s="4" t="s">
        <v>85</v>
      </c>
      <c r="D875" s="12">
        <f>(A879/D874)/D874</f>
        <v>6.1133197546413512E-5</v>
      </c>
    </row>
    <row r="876" spans="1:12" x14ac:dyDescent="0.25">
      <c r="A876">
        <f t="shared" ref="A876:A877" si="30">(C872/100)*D872</f>
        <v>398.00839999999999</v>
      </c>
      <c r="C876" s="4" t="s">
        <v>86</v>
      </c>
      <c r="D876" s="12">
        <f>(C871/100)/D871</f>
        <v>6.5761661807580183E-5</v>
      </c>
    </row>
    <row r="877" spans="1:12" x14ac:dyDescent="0.25">
      <c r="A877" s="2">
        <f t="shared" si="30"/>
        <v>171.98799999999997</v>
      </c>
      <c r="C877" t="s">
        <v>87</v>
      </c>
      <c r="D877">
        <v>12432</v>
      </c>
    </row>
    <row r="878" spans="1:12" x14ac:dyDescent="0.25">
      <c r="A878">
        <f>SUM(A875:A877)</f>
        <v>8492.4732000000004</v>
      </c>
    </row>
    <row r="879" spans="1:12" x14ac:dyDescent="0.25">
      <c r="A879">
        <v>8492</v>
      </c>
      <c r="B879" t="s">
        <v>88</v>
      </c>
    </row>
    <row r="882" spans="1:12" x14ac:dyDescent="0.25">
      <c r="A882" t="s">
        <v>145</v>
      </c>
      <c r="B882" t="s">
        <v>71</v>
      </c>
      <c r="C882" t="s">
        <v>72</v>
      </c>
      <c r="D882" t="s">
        <v>73</v>
      </c>
      <c r="E882" t="s">
        <v>74</v>
      </c>
      <c r="F882" t="s">
        <v>75</v>
      </c>
      <c r="G882" t="s">
        <v>76</v>
      </c>
      <c r="H882" t="s">
        <v>77</v>
      </c>
      <c r="I882" t="s">
        <v>78</v>
      </c>
      <c r="J882" t="s">
        <v>79</v>
      </c>
      <c r="K882" t="s">
        <v>80</v>
      </c>
      <c r="L882" t="s">
        <v>81</v>
      </c>
    </row>
    <row r="883" spans="1:12" x14ac:dyDescent="0.25">
      <c r="A883" t="s">
        <v>63</v>
      </c>
      <c r="B883" t="s">
        <v>12</v>
      </c>
      <c r="C883">
        <v>76.290000000000006</v>
      </c>
      <c r="D883">
        <v>11519</v>
      </c>
      <c r="E883">
        <v>1960</v>
      </c>
      <c r="F883">
        <v>214</v>
      </c>
      <c r="G883">
        <v>3</v>
      </c>
      <c r="H883">
        <v>11153</v>
      </c>
      <c r="I883">
        <v>15499510</v>
      </c>
      <c r="J883">
        <v>15488395</v>
      </c>
      <c r="K883">
        <v>0</v>
      </c>
      <c r="L883">
        <v>8192</v>
      </c>
    </row>
    <row r="884" spans="1:12" x14ac:dyDescent="0.25">
      <c r="A884" s="2" t="s">
        <v>63</v>
      </c>
      <c r="B884" s="2" t="s">
        <v>12</v>
      </c>
      <c r="C884" s="2">
        <v>73.84</v>
      </c>
      <c r="D884" s="2">
        <v>302</v>
      </c>
      <c r="E884" s="2">
        <v>66</v>
      </c>
      <c r="F884" s="2">
        <v>6</v>
      </c>
      <c r="G884" s="2">
        <v>11408</v>
      </c>
      <c r="H884" s="2">
        <v>11704</v>
      </c>
      <c r="I884" s="2">
        <v>15487764</v>
      </c>
      <c r="J884" s="2">
        <v>15487471</v>
      </c>
      <c r="K884" s="8">
        <v>3.9999999999999997E-40</v>
      </c>
      <c r="L884" s="2">
        <v>174</v>
      </c>
    </row>
    <row r="885" spans="1:12" x14ac:dyDescent="0.25">
      <c r="A885" s="6" t="s">
        <v>83</v>
      </c>
      <c r="C885" t="s">
        <v>84</v>
      </c>
      <c r="D885">
        <f>SUM(D883:D884)</f>
        <v>11821</v>
      </c>
    </row>
    <row r="886" spans="1:12" x14ac:dyDescent="0.25">
      <c r="A886">
        <f>(C883/100)*D883</f>
        <v>8787.8451000000005</v>
      </c>
      <c r="C886" s="4" t="s">
        <v>85</v>
      </c>
      <c r="D886" s="12">
        <f>(A889/D885)/D885</f>
        <v>6.4485868753072807E-5</v>
      </c>
    </row>
    <row r="887" spans="1:12" x14ac:dyDescent="0.25">
      <c r="A887" s="2">
        <f>(C884/100)*D884</f>
        <v>222.99680000000001</v>
      </c>
      <c r="C887" s="4" t="s">
        <v>86</v>
      </c>
      <c r="D887" s="12">
        <f>(C883/100)/D883</f>
        <v>6.6229707439881936E-5</v>
      </c>
    </row>
    <row r="888" spans="1:12" x14ac:dyDescent="0.25">
      <c r="A888">
        <f>SUM(A886:A887)</f>
        <v>9010.8419000000013</v>
      </c>
      <c r="C888" t="s">
        <v>87</v>
      </c>
      <c r="D888">
        <v>11860</v>
      </c>
    </row>
    <row r="889" spans="1:12" x14ac:dyDescent="0.25">
      <c r="A889">
        <v>9011</v>
      </c>
    </row>
    <row r="892" spans="1:12" x14ac:dyDescent="0.25">
      <c r="A892" t="s">
        <v>146</v>
      </c>
      <c r="B892" t="s">
        <v>71</v>
      </c>
      <c r="C892" t="s">
        <v>72</v>
      </c>
      <c r="D892" t="s">
        <v>73</v>
      </c>
      <c r="E892" t="s">
        <v>74</v>
      </c>
      <c r="F892" t="s">
        <v>75</v>
      </c>
      <c r="G892" t="s">
        <v>76</v>
      </c>
      <c r="H892" t="s">
        <v>77</v>
      </c>
      <c r="I892" t="s">
        <v>78</v>
      </c>
      <c r="J892" t="s">
        <v>79</v>
      </c>
      <c r="K892" t="s">
        <v>80</v>
      </c>
      <c r="L892" t="s">
        <v>81</v>
      </c>
    </row>
    <row r="893" spans="1:12" x14ac:dyDescent="0.25">
      <c r="A893" t="s">
        <v>64</v>
      </c>
      <c r="B893" t="s">
        <v>12</v>
      </c>
      <c r="C893">
        <v>75.650000000000006</v>
      </c>
      <c r="D893">
        <v>11438</v>
      </c>
      <c r="E893">
        <v>1875</v>
      </c>
      <c r="F893">
        <v>222</v>
      </c>
      <c r="G893">
        <v>367</v>
      </c>
      <c r="H893">
        <v>11254</v>
      </c>
      <c r="I893">
        <v>12646148</v>
      </c>
      <c r="J893">
        <v>12657225</v>
      </c>
      <c r="K893">
        <v>0</v>
      </c>
      <c r="L893">
        <v>7891</v>
      </c>
    </row>
    <row r="894" spans="1:12" x14ac:dyDescent="0.25">
      <c r="A894" t="s">
        <v>64</v>
      </c>
      <c r="B894" t="s">
        <v>12</v>
      </c>
      <c r="C894">
        <v>73.08</v>
      </c>
      <c r="D894">
        <v>5391</v>
      </c>
      <c r="E894">
        <v>960</v>
      </c>
      <c r="F894">
        <v>124</v>
      </c>
      <c r="G894">
        <v>14183</v>
      </c>
      <c r="H894">
        <v>19205</v>
      </c>
      <c r="I894">
        <v>12659833</v>
      </c>
      <c r="J894">
        <v>12665100</v>
      </c>
      <c r="K894">
        <v>0</v>
      </c>
      <c r="L894">
        <v>3065</v>
      </c>
    </row>
    <row r="895" spans="1:12" x14ac:dyDescent="0.25">
      <c r="A895" t="s">
        <v>64</v>
      </c>
      <c r="B895" t="s">
        <v>12</v>
      </c>
      <c r="C895">
        <v>66.83</v>
      </c>
      <c r="D895">
        <v>1589</v>
      </c>
      <c r="E895">
        <v>315</v>
      </c>
      <c r="F895">
        <v>72</v>
      </c>
      <c r="G895">
        <v>11463</v>
      </c>
      <c r="H895">
        <v>12987</v>
      </c>
      <c r="I895">
        <v>12657477</v>
      </c>
      <c r="J895">
        <v>12658917</v>
      </c>
      <c r="K895" s="1">
        <v>9.9999999999999996E-95</v>
      </c>
      <c r="L895">
        <v>356</v>
      </c>
    </row>
    <row r="896" spans="1:12" x14ac:dyDescent="0.25">
      <c r="A896" t="s">
        <v>64</v>
      </c>
      <c r="B896" t="s">
        <v>12</v>
      </c>
      <c r="C896">
        <v>88.51</v>
      </c>
      <c r="D896">
        <v>174</v>
      </c>
      <c r="E896">
        <v>20</v>
      </c>
      <c r="F896">
        <v>0</v>
      </c>
      <c r="G896">
        <v>19287</v>
      </c>
      <c r="H896">
        <v>19460</v>
      </c>
      <c r="I896">
        <v>12665967</v>
      </c>
      <c r="J896">
        <v>12666140</v>
      </c>
      <c r="K896" s="1">
        <v>4E-55</v>
      </c>
      <c r="L896">
        <v>224</v>
      </c>
    </row>
    <row r="897" spans="1:12" x14ac:dyDescent="0.25">
      <c r="A897" t="s">
        <v>64</v>
      </c>
      <c r="B897" t="s">
        <v>12</v>
      </c>
      <c r="C897">
        <v>90.55</v>
      </c>
      <c r="D897">
        <v>127</v>
      </c>
      <c r="E897">
        <v>12</v>
      </c>
      <c r="F897">
        <v>0</v>
      </c>
      <c r="G897">
        <v>20140</v>
      </c>
      <c r="H897">
        <v>20266</v>
      </c>
      <c r="I897">
        <v>12666651</v>
      </c>
      <c r="J897">
        <v>12666777</v>
      </c>
      <c r="K897" s="1">
        <v>1.9999999999999999E-40</v>
      </c>
      <c r="L897">
        <v>176</v>
      </c>
    </row>
    <row r="898" spans="1:12" x14ac:dyDescent="0.25">
      <c r="A898" s="2" t="s">
        <v>64</v>
      </c>
      <c r="B898" s="2" t="s">
        <v>12</v>
      </c>
      <c r="C898" s="2">
        <v>71.47</v>
      </c>
      <c r="D898" s="2">
        <v>361</v>
      </c>
      <c r="E898" s="2">
        <v>78</v>
      </c>
      <c r="F898" s="2">
        <v>9</v>
      </c>
      <c r="G898" s="2">
        <v>13225</v>
      </c>
      <c r="H898" s="2">
        <v>13578</v>
      </c>
      <c r="I898" s="2">
        <v>12659118</v>
      </c>
      <c r="J898" s="2">
        <v>12659460</v>
      </c>
      <c r="K898" s="8">
        <v>2.9999999999999999E-38</v>
      </c>
      <c r="L898" s="2">
        <v>168</v>
      </c>
    </row>
    <row r="899" spans="1:12" x14ac:dyDescent="0.25">
      <c r="A899" t="s">
        <v>83</v>
      </c>
      <c r="C899" t="s">
        <v>84</v>
      </c>
      <c r="D899">
        <f>SUM(D893:D898)</f>
        <v>19080</v>
      </c>
    </row>
    <row r="900" spans="1:12" x14ac:dyDescent="0.25">
      <c r="A900">
        <f>(C893/100)*D893</f>
        <v>8652.8470000000016</v>
      </c>
      <c r="C900" s="4" t="s">
        <v>85</v>
      </c>
      <c r="D900" s="12">
        <f>(A907/D899)/D899</f>
        <v>3.8956572568771452E-5</v>
      </c>
    </row>
    <row r="901" spans="1:12" x14ac:dyDescent="0.25">
      <c r="A901">
        <f t="shared" ref="A901:A905" si="31">(C894/100)*D894</f>
        <v>3939.7428</v>
      </c>
      <c r="C901" s="4" t="s">
        <v>86</v>
      </c>
      <c r="D901" s="12">
        <f>(C893/100)/D893</f>
        <v>6.6139185172232919E-5</v>
      </c>
    </row>
    <row r="902" spans="1:12" x14ac:dyDescent="0.25">
      <c r="A902">
        <f t="shared" si="31"/>
        <v>1061.9286999999999</v>
      </c>
      <c r="C902" t="s">
        <v>87</v>
      </c>
      <c r="D902">
        <v>20312</v>
      </c>
    </row>
    <row r="903" spans="1:12" x14ac:dyDescent="0.25">
      <c r="A903">
        <f t="shared" si="31"/>
        <v>154.00739999999999</v>
      </c>
    </row>
    <row r="904" spans="1:12" x14ac:dyDescent="0.25">
      <c r="A904">
        <f t="shared" si="31"/>
        <v>114.99849999999999</v>
      </c>
    </row>
    <row r="905" spans="1:12" x14ac:dyDescent="0.25">
      <c r="A905" s="2">
        <f t="shared" si="31"/>
        <v>258.00670000000002</v>
      </c>
    </row>
    <row r="906" spans="1:12" x14ac:dyDescent="0.25">
      <c r="A906" s="6">
        <f>SUM(A900:A905)</f>
        <v>14181.531100000002</v>
      </c>
    </row>
    <row r="907" spans="1:12" x14ac:dyDescent="0.25">
      <c r="A907">
        <v>14182</v>
      </c>
    </row>
    <row r="910" spans="1:12" x14ac:dyDescent="0.25">
      <c r="A910" t="s">
        <v>147</v>
      </c>
      <c r="B910" t="s">
        <v>71</v>
      </c>
      <c r="C910" t="s">
        <v>72</v>
      </c>
      <c r="D910" t="s">
        <v>73</v>
      </c>
      <c r="E910" t="s">
        <v>74</v>
      </c>
      <c r="F910" t="s">
        <v>75</v>
      </c>
      <c r="G910" t="s">
        <v>76</v>
      </c>
      <c r="H910" t="s">
        <v>77</v>
      </c>
      <c r="I910" t="s">
        <v>78</v>
      </c>
      <c r="J910" t="s">
        <v>79</v>
      </c>
      <c r="K910" t="s">
        <v>80</v>
      </c>
      <c r="L910" t="s">
        <v>81</v>
      </c>
    </row>
    <row r="911" spans="1:12" x14ac:dyDescent="0.25">
      <c r="A911" t="s">
        <v>65</v>
      </c>
      <c r="B911" t="s">
        <v>12</v>
      </c>
      <c r="C911">
        <v>72.31</v>
      </c>
      <c r="D911">
        <v>10896</v>
      </c>
      <c r="E911">
        <v>2131</v>
      </c>
      <c r="F911">
        <v>246</v>
      </c>
      <c r="G911">
        <v>11154</v>
      </c>
      <c r="H911">
        <v>21609</v>
      </c>
      <c r="I911">
        <v>16805781</v>
      </c>
      <c r="J911">
        <v>16795332</v>
      </c>
      <c r="K911">
        <v>0</v>
      </c>
      <c r="L911">
        <v>5737</v>
      </c>
    </row>
    <row r="912" spans="1:12" x14ac:dyDescent="0.25">
      <c r="A912" t="s">
        <v>65</v>
      </c>
      <c r="B912" t="s">
        <v>12</v>
      </c>
      <c r="C912">
        <v>73.41</v>
      </c>
      <c r="D912">
        <v>3509</v>
      </c>
      <c r="E912">
        <v>718</v>
      </c>
      <c r="F912">
        <v>80</v>
      </c>
      <c r="G912">
        <v>7315</v>
      </c>
      <c r="H912">
        <v>10721</v>
      </c>
      <c r="I912">
        <v>16809700</v>
      </c>
      <c r="J912">
        <v>16806305</v>
      </c>
      <c r="K912">
        <v>0</v>
      </c>
      <c r="L912">
        <v>1956</v>
      </c>
    </row>
    <row r="913" spans="1:12" x14ac:dyDescent="0.25">
      <c r="A913" t="s">
        <v>65</v>
      </c>
      <c r="B913" t="s">
        <v>12</v>
      </c>
      <c r="C913">
        <v>75.239999999999995</v>
      </c>
      <c r="D913">
        <v>2165</v>
      </c>
      <c r="E913">
        <v>391</v>
      </c>
      <c r="F913">
        <v>48</v>
      </c>
      <c r="G913">
        <v>29872</v>
      </c>
      <c r="H913">
        <v>31971</v>
      </c>
      <c r="I913">
        <v>16786233</v>
      </c>
      <c r="J913">
        <v>16784149</v>
      </c>
      <c r="K913">
        <v>0</v>
      </c>
      <c r="L913">
        <v>1402</v>
      </c>
    </row>
    <row r="914" spans="1:12" x14ac:dyDescent="0.25">
      <c r="A914" t="s">
        <v>65</v>
      </c>
      <c r="B914" t="s">
        <v>12</v>
      </c>
      <c r="C914">
        <v>77.349999999999994</v>
      </c>
      <c r="D914">
        <v>1863</v>
      </c>
      <c r="E914">
        <v>318</v>
      </c>
      <c r="F914">
        <v>37</v>
      </c>
      <c r="G914">
        <v>31995</v>
      </c>
      <c r="H914">
        <v>33805</v>
      </c>
      <c r="I914">
        <v>16784050</v>
      </c>
      <c r="J914">
        <v>16782240</v>
      </c>
      <c r="K914">
        <v>0</v>
      </c>
      <c r="L914">
        <v>1384</v>
      </c>
    </row>
    <row r="915" spans="1:12" x14ac:dyDescent="0.25">
      <c r="A915" t="s">
        <v>65</v>
      </c>
      <c r="B915" t="s">
        <v>12</v>
      </c>
      <c r="C915">
        <v>70.09</v>
      </c>
      <c r="D915">
        <v>2882</v>
      </c>
      <c r="E915">
        <v>642</v>
      </c>
      <c r="F915">
        <v>59</v>
      </c>
      <c r="G915">
        <v>25227</v>
      </c>
      <c r="H915">
        <v>28039</v>
      </c>
      <c r="I915">
        <v>16790434</v>
      </c>
      <c r="J915">
        <v>16787704</v>
      </c>
      <c r="K915">
        <v>0</v>
      </c>
      <c r="L915">
        <v>1243</v>
      </c>
    </row>
    <row r="916" spans="1:12" x14ac:dyDescent="0.25">
      <c r="A916" t="s">
        <v>65</v>
      </c>
      <c r="B916" t="s">
        <v>12</v>
      </c>
      <c r="C916">
        <v>75.52</v>
      </c>
      <c r="D916">
        <v>1589</v>
      </c>
      <c r="E916">
        <v>315</v>
      </c>
      <c r="F916">
        <v>30</v>
      </c>
      <c r="G916">
        <v>22190</v>
      </c>
      <c r="H916">
        <v>23759</v>
      </c>
      <c r="I916">
        <v>16793062</v>
      </c>
      <c r="J916">
        <v>16791529</v>
      </c>
      <c r="K916">
        <v>0</v>
      </c>
      <c r="L916">
        <v>1043</v>
      </c>
    </row>
    <row r="917" spans="1:12" x14ac:dyDescent="0.25">
      <c r="A917" t="s">
        <v>65</v>
      </c>
      <c r="B917" t="s">
        <v>12</v>
      </c>
      <c r="C917">
        <v>84.86</v>
      </c>
      <c r="D917">
        <v>700</v>
      </c>
      <c r="E917">
        <v>80</v>
      </c>
      <c r="F917">
        <v>10</v>
      </c>
      <c r="G917">
        <v>24406</v>
      </c>
      <c r="H917">
        <v>25082</v>
      </c>
      <c r="I917">
        <v>16791232</v>
      </c>
      <c r="J917">
        <v>16790536</v>
      </c>
      <c r="K917">
        <v>0</v>
      </c>
      <c r="L917">
        <v>764</v>
      </c>
    </row>
    <row r="918" spans="1:12" x14ac:dyDescent="0.25">
      <c r="A918" t="s">
        <v>65</v>
      </c>
      <c r="B918" t="s">
        <v>12</v>
      </c>
      <c r="C918">
        <v>68.849999999999994</v>
      </c>
      <c r="D918">
        <v>1830</v>
      </c>
      <c r="E918">
        <v>387</v>
      </c>
      <c r="F918">
        <v>46</v>
      </c>
      <c r="G918">
        <v>2896</v>
      </c>
      <c r="H918">
        <v>4583</v>
      </c>
      <c r="I918">
        <v>16814522</v>
      </c>
      <c r="J918">
        <v>16812734</v>
      </c>
      <c r="K918">
        <v>0</v>
      </c>
      <c r="L918">
        <v>688</v>
      </c>
    </row>
    <row r="919" spans="1:12" x14ac:dyDescent="0.25">
      <c r="A919" t="s">
        <v>65</v>
      </c>
      <c r="B919" t="s">
        <v>12</v>
      </c>
      <c r="C919">
        <v>68.47</v>
      </c>
      <c r="D919">
        <v>1814</v>
      </c>
      <c r="E919">
        <v>364</v>
      </c>
      <c r="F919">
        <v>51</v>
      </c>
      <c r="G919">
        <v>5474</v>
      </c>
      <c r="H919">
        <v>7215</v>
      </c>
      <c r="I919">
        <v>16811534</v>
      </c>
      <c r="J919">
        <v>16809857</v>
      </c>
      <c r="K919">
        <v>0</v>
      </c>
      <c r="L919">
        <v>650</v>
      </c>
    </row>
    <row r="920" spans="1:12" x14ac:dyDescent="0.25">
      <c r="A920" t="s">
        <v>65</v>
      </c>
      <c r="B920" t="s">
        <v>12</v>
      </c>
      <c r="C920">
        <v>74.59</v>
      </c>
      <c r="D920">
        <v>984</v>
      </c>
      <c r="E920">
        <v>157</v>
      </c>
      <c r="F920">
        <v>23</v>
      </c>
      <c r="G920">
        <v>28664</v>
      </c>
      <c r="H920">
        <v>29583</v>
      </c>
      <c r="I920">
        <v>16787675</v>
      </c>
      <c r="J920">
        <v>16786721</v>
      </c>
      <c r="K920" s="1">
        <v>2E-176</v>
      </c>
      <c r="L920">
        <v>628</v>
      </c>
    </row>
    <row r="921" spans="1:12" x14ac:dyDescent="0.25">
      <c r="A921" t="s">
        <v>65</v>
      </c>
      <c r="B921" t="s">
        <v>12</v>
      </c>
      <c r="C921">
        <v>78.709999999999994</v>
      </c>
      <c r="D921">
        <v>695</v>
      </c>
      <c r="E921">
        <v>107</v>
      </c>
      <c r="F921">
        <v>16</v>
      </c>
      <c r="G921">
        <v>33874</v>
      </c>
      <c r="H921">
        <v>34564</v>
      </c>
      <c r="I921">
        <v>16782008</v>
      </c>
      <c r="J921">
        <v>16781351</v>
      </c>
      <c r="K921" s="1">
        <v>4.0000000000000002E-153</v>
      </c>
      <c r="L921">
        <v>551</v>
      </c>
    </row>
    <row r="922" spans="1:12" x14ac:dyDescent="0.25">
      <c r="A922" t="s">
        <v>65</v>
      </c>
      <c r="B922" t="s">
        <v>12</v>
      </c>
      <c r="C922">
        <v>71.97</v>
      </c>
      <c r="D922">
        <v>1088</v>
      </c>
      <c r="E922">
        <v>213</v>
      </c>
      <c r="F922">
        <v>30</v>
      </c>
      <c r="G922">
        <v>135</v>
      </c>
      <c r="H922">
        <v>1178</v>
      </c>
      <c r="I922">
        <v>16816316</v>
      </c>
      <c r="J922">
        <v>16815277</v>
      </c>
      <c r="K922" s="1">
        <v>3E-148</v>
      </c>
      <c r="L922">
        <v>535</v>
      </c>
    </row>
    <row r="923" spans="1:12" x14ac:dyDescent="0.25">
      <c r="A923" t="s">
        <v>65</v>
      </c>
      <c r="B923" t="s">
        <v>12</v>
      </c>
      <c r="C923">
        <v>70.91</v>
      </c>
      <c r="D923">
        <v>794</v>
      </c>
      <c r="E923">
        <v>138</v>
      </c>
      <c r="F923">
        <v>19</v>
      </c>
      <c r="G923">
        <v>1440</v>
      </c>
      <c r="H923">
        <v>2215</v>
      </c>
      <c r="I923">
        <v>16815243</v>
      </c>
      <c r="J923">
        <v>16814525</v>
      </c>
      <c r="K923" s="1">
        <v>3.0000000000000002E-104</v>
      </c>
      <c r="L923">
        <v>389</v>
      </c>
    </row>
    <row r="924" spans="1:12" x14ac:dyDescent="0.25">
      <c r="A924" t="s">
        <v>65</v>
      </c>
      <c r="B924" t="s">
        <v>12</v>
      </c>
      <c r="C924">
        <v>77.61</v>
      </c>
      <c r="D924">
        <v>402</v>
      </c>
      <c r="E924">
        <v>63</v>
      </c>
      <c r="F924">
        <v>4</v>
      </c>
      <c r="G924">
        <v>35631</v>
      </c>
      <c r="H924">
        <v>36023</v>
      </c>
      <c r="I924">
        <v>16781318</v>
      </c>
      <c r="J924">
        <v>16780935</v>
      </c>
      <c r="K924" s="1">
        <v>3.0000000000000002E-85</v>
      </c>
      <c r="L924">
        <v>325</v>
      </c>
    </row>
    <row r="925" spans="1:12" x14ac:dyDescent="0.25">
      <c r="A925" s="2" t="s">
        <v>65</v>
      </c>
      <c r="B925" s="2" t="s">
        <v>12</v>
      </c>
      <c r="C925" s="2">
        <v>69.790000000000006</v>
      </c>
      <c r="D925" s="2">
        <v>384</v>
      </c>
      <c r="E925" s="2">
        <v>96</v>
      </c>
      <c r="F925" s="2">
        <v>7</v>
      </c>
      <c r="G925" s="2">
        <v>5032</v>
      </c>
      <c r="H925" s="2">
        <v>5405</v>
      </c>
      <c r="I925" s="2">
        <v>16811912</v>
      </c>
      <c r="J925" s="2">
        <v>16811539</v>
      </c>
      <c r="K925" s="8">
        <v>3E-34</v>
      </c>
      <c r="L925" s="2">
        <v>156</v>
      </c>
    </row>
    <row r="926" spans="1:12" x14ac:dyDescent="0.25">
      <c r="A926" s="6" t="s">
        <v>83</v>
      </c>
      <c r="C926" t="s">
        <v>84</v>
      </c>
      <c r="D926">
        <f>SUM(D911:D925)</f>
        <v>31595</v>
      </c>
    </row>
    <row r="927" spans="1:12" x14ac:dyDescent="0.25">
      <c r="A927">
        <f>(C911/100)*D911</f>
        <v>7878.8976000000011</v>
      </c>
      <c r="C927" s="4" t="s">
        <v>85</v>
      </c>
      <c r="D927" s="12">
        <f>(A943/D926)/D926</f>
        <v>2.3088542904126074E-5</v>
      </c>
    </row>
    <row r="928" spans="1:12" x14ac:dyDescent="0.25">
      <c r="A928">
        <f t="shared" ref="A928:A941" si="32">(C912/100)*D912</f>
        <v>2575.9569000000001</v>
      </c>
      <c r="C928" s="4" t="s">
        <v>86</v>
      </c>
      <c r="D928" s="12">
        <f>(C911/100)/D911</f>
        <v>6.6363803230543332E-5</v>
      </c>
    </row>
    <row r="929" spans="1:4" x14ac:dyDescent="0.25">
      <c r="A929">
        <f t="shared" si="32"/>
        <v>1628.9459999999999</v>
      </c>
      <c r="C929" t="s">
        <v>87</v>
      </c>
      <c r="D929">
        <v>36023</v>
      </c>
    </row>
    <row r="930" spans="1:4" x14ac:dyDescent="0.25">
      <c r="A930">
        <f t="shared" si="32"/>
        <v>1441.0304999999998</v>
      </c>
    </row>
    <row r="931" spans="1:4" x14ac:dyDescent="0.25">
      <c r="A931">
        <f t="shared" si="32"/>
        <v>2019.9938000000002</v>
      </c>
    </row>
    <row r="932" spans="1:4" x14ac:dyDescent="0.25">
      <c r="A932">
        <f t="shared" si="32"/>
        <v>1200.0128</v>
      </c>
    </row>
    <row r="933" spans="1:4" x14ac:dyDescent="0.25">
      <c r="A933">
        <f t="shared" si="32"/>
        <v>594.02</v>
      </c>
    </row>
    <row r="934" spans="1:4" x14ac:dyDescent="0.25">
      <c r="A934">
        <f t="shared" si="32"/>
        <v>1259.9549999999997</v>
      </c>
    </row>
    <row r="935" spans="1:4" x14ac:dyDescent="0.25">
      <c r="A935">
        <f t="shared" si="32"/>
        <v>1242.0457999999999</v>
      </c>
    </row>
    <row r="936" spans="1:4" x14ac:dyDescent="0.25">
      <c r="A936">
        <f t="shared" si="32"/>
        <v>733.96559999999999</v>
      </c>
    </row>
    <row r="937" spans="1:4" x14ac:dyDescent="0.25">
      <c r="A937">
        <f t="shared" si="32"/>
        <v>547.03449999999998</v>
      </c>
    </row>
    <row r="938" spans="1:4" x14ac:dyDescent="0.25">
      <c r="A938">
        <f t="shared" si="32"/>
        <v>783.03359999999998</v>
      </c>
    </row>
    <row r="939" spans="1:4" x14ac:dyDescent="0.25">
      <c r="A939">
        <f>(C923/100)*D923</f>
        <v>563.02539999999999</v>
      </c>
    </row>
    <row r="940" spans="1:4" x14ac:dyDescent="0.25">
      <c r="A940">
        <f t="shared" si="32"/>
        <v>311.99220000000003</v>
      </c>
    </row>
    <row r="941" spans="1:4" x14ac:dyDescent="0.25">
      <c r="A941" s="2">
        <f t="shared" si="32"/>
        <v>267.99360000000001</v>
      </c>
    </row>
    <row r="942" spans="1:4" x14ac:dyDescent="0.25">
      <c r="A942" s="6">
        <f>SUM(A927:A941)</f>
        <v>23047.903300000002</v>
      </c>
    </row>
    <row r="943" spans="1:4" x14ac:dyDescent="0.25">
      <c r="A943">
        <v>23048</v>
      </c>
    </row>
    <row r="946" spans="1:12" x14ac:dyDescent="0.25">
      <c r="A946" t="s">
        <v>148</v>
      </c>
      <c r="B946" t="s">
        <v>71</v>
      </c>
      <c r="C946" t="s">
        <v>72</v>
      </c>
      <c r="D946" t="s">
        <v>73</v>
      </c>
      <c r="E946" t="s">
        <v>74</v>
      </c>
      <c r="F946" t="s">
        <v>75</v>
      </c>
      <c r="G946" t="s">
        <v>76</v>
      </c>
      <c r="H946" t="s">
        <v>77</v>
      </c>
      <c r="I946" t="s">
        <v>78</v>
      </c>
      <c r="J946" t="s">
        <v>79</v>
      </c>
      <c r="K946" t="s">
        <v>80</v>
      </c>
      <c r="L946" t="s">
        <v>81</v>
      </c>
    </row>
    <row r="947" spans="1:12" x14ac:dyDescent="0.25">
      <c r="A947" s="2" t="s">
        <v>66</v>
      </c>
      <c r="B947" s="2" t="s">
        <v>4</v>
      </c>
      <c r="C947" s="2">
        <v>72.37</v>
      </c>
      <c r="D947" s="2">
        <v>10871</v>
      </c>
      <c r="E947" s="2">
        <v>2040</v>
      </c>
      <c r="F947" s="2">
        <v>259</v>
      </c>
      <c r="G947" s="2">
        <v>576</v>
      </c>
      <c r="H947" s="2">
        <v>10986</v>
      </c>
      <c r="I947" s="2">
        <v>68956983</v>
      </c>
      <c r="J947" s="2">
        <v>68967349</v>
      </c>
      <c r="K947" s="2">
        <v>0</v>
      </c>
      <c r="L947" s="2">
        <v>5763</v>
      </c>
    </row>
    <row r="948" spans="1:12" x14ac:dyDescent="0.25">
      <c r="A948" t="s">
        <v>108</v>
      </c>
      <c r="C948" t="s">
        <v>84</v>
      </c>
      <c r="D948">
        <f>D947</f>
        <v>10871</v>
      </c>
    </row>
    <row r="949" spans="1:12" x14ac:dyDescent="0.25">
      <c r="C949" s="4" t="s">
        <v>85</v>
      </c>
      <c r="D949" s="14" t="s">
        <v>92</v>
      </c>
    </row>
    <row r="950" spans="1:12" x14ac:dyDescent="0.25">
      <c r="C950" s="4" t="s">
        <v>86</v>
      </c>
      <c r="D950" s="12">
        <f>(C947/100)/D947</f>
        <v>6.6571612547143783E-5</v>
      </c>
    </row>
    <row r="951" spans="1:12" x14ac:dyDescent="0.25">
      <c r="C951" t="s">
        <v>87</v>
      </c>
      <c r="D951">
        <v>11054</v>
      </c>
    </row>
    <row r="954" spans="1:12" x14ac:dyDescent="0.25">
      <c r="A954" t="s">
        <v>149</v>
      </c>
      <c r="B954" t="s">
        <v>71</v>
      </c>
      <c r="C954" t="s">
        <v>72</v>
      </c>
      <c r="D954" t="s">
        <v>73</v>
      </c>
      <c r="E954" t="s">
        <v>74</v>
      </c>
      <c r="F954" t="s">
        <v>75</v>
      </c>
      <c r="G954" t="s">
        <v>76</v>
      </c>
      <c r="H954" t="s">
        <v>77</v>
      </c>
      <c r="I954" t="s">
        <v>78</v>
      </c>
      <c r="J954" t="s">
        <v>79</v>
      </c>
      <c r="K954" t="s">
        <v>80</v>
      </c>
      <c r="L954" t="s">
        <v>81</v>
      </c>
    </row>
    <row r="955" spans="1:12" x14ac:dyDescent="0.25">
      <c r="A955" t="s">
        <v>67</v>
      </c>
      <c r="B955" t="s">
        <v>3</v>
      </c>
      <c r="C955">
        <v>73.89</v>
      </c>
      <c r="D955">
        <v>11096</v>
      </c>
      <c r="E955">
        <v>2151</v>
      </c>
      <c r="F955">
        <v>216</v>
      </c>
      <c r="G955">
        <v>73</v>
      </c>
      <c r="H955">
        <v>10899</v>
      </c>
      <c r="I955">
        <v>135959230</v>
      </c>
      <c r="J955">
        <v>135969848</v>
      </c>
      <c r="K955">
        <v>0</v>
      </c>
      <c r="L955">
        <v>6648</v>
      </c>
    </row>
    <row r="956" spans="1:12" x14ac:dyDescent="0.25">
      <c r="A956" s="2" t="s">
        <v>67</v>
      </c>
      <c r="B956" s="2" t="s">
        <v>3</v>
      </c>
      <c r="C956" s="2">
        <v>70.11</v>
      </c>
      <c r="D956" s="2">
        <v>853</v>
      </c>
      <c r="E956" s="2">
        <v>186</v>
      </c>
      <c r="F956" s="2">
        <v>21</v>
      </c>
      <c r="G956" s="2">
        <v>10958</v>
      </c>
      <c r="H956" s="2">
        <v>11780</v>
      </c>
      <c r="I956" s="2">
        <v>135969846</v>
      </c>
      <c r="J956" s="2">
        <v>135970659</v>
      </c>
      <c r="K956" s="8">
        <v>6.0000000000000003E-95</v>
      </c>
      <c r="L956" s="2">
        <v>356</v>
      </c>
    </row>
    <row r="957" spans="1:12" x14ac:dyDescent="0.25">
      <c r="A957" s="6" t="s">
        <v>83</v>
      </c>
      <c r="C957" t="s">
        <v>84</v>
      </c>
      <c r="D957">
        <f>SUM(D955:D956)</f>
        <v>11949</v>
      </c>
    </row>
    <row r="958" spans="1:12" x14ac:dyDescent="0.25">
      <c r="A958">
        <f>(C955/100)*D955</f>
        <v>8198.8343999999997</v>
      </c>
      <c r="C958" s="4" t="s">
        <v>85</v>
      </c>
      <c r="D958" s="12">
        <f>(A961/D957)/D957</f>
        <v>6.1612874327014874E-5</v>
      </c>
    </row>
    <row r="959" spans="1:12" x14ac:dyDescent="0.25">
      <c r="A959" s="2">
        <f>(C956/100)*D956</f>
        <v>598.03829999999994</v>
      </c>
      <c r="C959" s="4" t="s">
        <v>86</v>
      </c>
      <c r="D959" s="12">
        <f>(C955/100)/D955</f>
        <v>6.6591564527757752E-5</v>
      </c>
    </row>
    <row r="960" spans="1:12" x14ac:dyDescent="0.25">
      <c r="A960">
        <f>SUM(A958:A959)</f>
        <v>8796.8726999999999</v>
      </c>
      <c r="C960" t="s">
        <v>87</v>
      </c>
      <c r="D960">
        <v>12507</v>
      </c>
    </row>
    <row r="961" spans="1:12" x14ac:dyDescent="0.25">
      <c r="A961">
        <v>8797</v>
      </c>
      <c r="B961" t="s">
        <v>88</v>
      </c>
    </row>
    <row r="964" spans="1:12" x14ac:dyDescent="0.25">
      <c r="A964" t="s">
        <v>150</v>
      </c>
      <c r="B964" t="s">
        <v>71</v>
      </c>
      <c r="C964" t="s">
        <v>72</v>
      </c>
      <c r="D964" t="s">
        <v>73</v>
      </c>
      <c r="E964" t="s">
        <v>74</v>
      </c>
      <c r="F964" t="s">
        <v>75</v>
      </c>
      <c r="G964" t="s">
        <v>76</v>
      </c>
      <c r="H964" t="s">
        <v>77</v>
      </c>
      <c r="I964" t="s">
        <v>78</v>
      </c>
      <c r="J964" t="s">
        <v>79</v>
      </c>
      <c r="K964" t="s">
        <v>80</v>
      </c>
      <c r="L964" t="s">
        <v>81</v>
      </c>
    </row>
    <row r="965" spans="1:12" x14ac:dyDescent="0.25">
      <c r="A965" t="s">
        <v>68</v>
      </c>
      <c r="B965" t="s">
        <v>6</v>
      </c>
      <c r="C965">
        <v>75.72</v>
      </c>
      <c r="D965">
        <v>11351</v>
      </c>
      <c r="E965">
        <v>1865</v>
      </c>
      <c r="F965">
        <v>241</v>
      </c>
      <c r="G965">
        <v>424</v>
      </c>
      <c r="H965">
        <v>11305</v>
      </c>
      <c r="I965">
        <v>9046806</v>
      </c>
      <c r="J965">
        <v>9057734</v>
      </c>
      <c r="K965">
        <v>0</v>
      </c>
      <c r="L965">
        <v>7762</v>
      </c>
    </row>
    <row r="966" spans="1:12" x14ac:dyDescent="0.25">
      <c r="A966" t="s">
        <v>68</v>
      </c>
      <c r="B966" t="s">
        <v>6</v>
      </c>
      <c r="C966">
        <v>77.17</v>
      </c>
      <c r="D966">
        <v>2589</v>
      </c>
      <c r="E966">
        <v>425</v>
      </c>
      <c r="F966">
        <v>46</v>
      </c>
      <c r="G966">
        <v>13643</v>
      </c>
      <c r="H966">
        <v>16124</v>
      </c>
      <c r="I966">
        <v>9059642</v>
      </c>
      <c r="J966">
        <v>9062171</v>
      </c>
      <c r="K966">
        <v>0</v>
      </c>
      <c r="L966">
        <v>1947</v>
      </c>
    </row>
    <row r="967" spans="1:12" x14ac:dyDescent="0.25">
      <c r="A967" t="s">
        <v>68</v>
      </c>
      <c r="B967" t="s">
        <v>6</v>
      </c>
      <c r="C967">
        <v>73.98</v>
      </c>
      <c r="D967">
        <v>2575</v>
      </c>
      <c r="E967">
        <v>418</v>
      </c>
      <c r="F967">
        <v>50</v>
      </c>
      <c r="G967">
        <v>20891</v>
      </c>
      <c r="H967">
        <v>23373</v>
      </c>
      <c r="I967">
        <v>9066078</v>
      </c>
      <c r="J967">
        <v>9068492</v>
      </c>
      <c r="K967">
        <v>0</v>
      </c>
      <c r="L967">
        <v>1626</v>
      </c>
    </row>
    <row r="968" spans="1:12" x14ac:dyDescent="0.25">
      <c r="A968" t="s">
        <v>68</v>
      </c>
      <c r="B968" t="s">
        <v>6</v>
      </c>
      <c r="C968">
        <v>74.739999999999995</v>
      </c>
      <c r="D968">
        <v>1999</v>
      </c>
      <c r="E968">
        <v>298</v>
      </c>
      <c r="F968">
        <v>40</v>
      </c>
      <c r="G968">
        <v>23794</v>
      </c>
      <c r="H968">
        <v>25714</v>
      </c>
      <c r="I968">
        <v>9068654</v>
      </c>
      <c r="J968">
        <v>9070523</v>
      </c>
      <c r="K968">
        <v>0</v>
      </c>
      <c r="L968">
        <v>1335</v>
      </c>
    </row>
    <row r="969" spans="1:12" x14ac:dyDescent="0.25">
      <c r="A969" t="s">
        <v>68</v>
      </c>
      <c r="B969" t="s">
        <v>6</v>
      </c>
      <c r="C969">
        <v>74.36</v>
      </c>
      <c r="D969">
        <v>1927</v>
      </c>
      <c r="E969">
        <v>341</v>
      </c>
      <c r="F969">
        <v>28</v>
      </c>
      <c r="G969">
        <v>11392</v>
      </c>
      <c r="H969">
        <v>13212</v>
      </c>
      <c r="I969">
        <v>9057745</v>
      </c>
      <c r="J969">
        <v>9059624</v>
      </c>
      <c r="K969">
        <v>0</v>
      </c>
      <c r="L969">
        <v>1260</v>
      </c>
    </row>
    <row r="970" spans="1:12" x14ac:dyDescent="0.25">
      <c r="A970" t="s">
        <v>68</v>
      </c>
      <c r="B970" t="s">
        <v>6</v>
      </c>
      <c r="C970">
        <v>79.06</v>
      </c>
      <c r="D970">
        <v>1366</v>
      </c>
      <c r="E970">
        <v>236</v>
      </c>
      <c r="F970">
        <v>16</v>
      </c>
      <c r="G970">
        <v>17769</v>
      </c>
      <c r="H970">
        <v>19119</v>
      </c>
      <c r="I970">
        <v>9063675</v>
      </c>
      <c r="J970">
        <v>9065005</v>
      </c>
      <c r="K970">
        <v>0</v>
      </c>
      <c r="L970">
        <v>1148</v>
      </c>
    </row>
    <row r="971" spans="1:12" x14ac:dyDescent="0.25">
      <c r="A971" t="s">
        <v>68</v>
      </c>
      <c r="B971" t="s">
        <v>6</v>
      </c>
      <c r="C971">
        <v>78.88</v>
      </c>
      <c r="D971">
        <v>1037</v>
      </c>
      <c r="E971">
        <v>149</v>
      </c>
      <c r="F971">
        <v>13</v>
      </c>
      <c r="G971">
        <v>16302</v>
      </c>
      <c r="H971">
        <v>17290</v>
      </c>
      <c r="I971">
        <v>9062228</v>
      </c>
      <c r="J971">
        <v>9063242</v>
      </c>
      <c r="K971">
        <v>0</v>
      </c>
      <c r="L971">
        <v>888</v>
      </c>
    </row>
    <row r="972" spans="1:12" x14ac:dyDescent="0.25">
      <c r="A972" t="s">
        <v>68</v>
      </c>
      <c r="B972" t="s">
        <v>6</v>
      </c>
      <c r="C972">
        <v>80.290000000000006</v>
      </c>
      <c r="D972">
        <v>416</v>
      </c>
      <c r="E972">
        <v>64</v>
      </c>
      <c r="F972">
        <v>3</v>
      </c>
      <c r="G972">
        <v>20349</v>
      </c>
      <c r="H972">
        <v>20762</v>
      </c>
      <c r="I972">
        <v>9065643</v>
      </c>
      <c r="J972">
        <v>9066042</v>
      </c>
      <c r="K972" s="1">
        <v>9E-103</v>
      </c>
      <c r="L972">
        <v>383</v>
      </c>
    </row>
    <row r="973" spans="1:12" x14ac:dyDescent="0.25">
      <c r="A973" t="s">
        <v>68</v>
      </c>
      <c r="B973" t="s">
        <v>6</v>
      </c>
      <c r="C973">
        <v>71.930000000000007</v>
      </c>
      <c r="D973">
        <v>424</v>
      </c>
      <c r="E973">
        <v>96</v>
      </c>
      <c r="F973">
        <v>6</v>
      </c>
      <c r="G973">
        <v>19852</v>
      </c>
      <c r="H973">
        <v>20268</v>
      </c>
      <c r="I973">
        <v>9065225</v>
      </c>
      <c r="J973">
        <v>9065632</v>
      </c>
      <c r="K973" s="1">
        <v>2.0000000000000001E-54</v>
      </c>
      <c r="L973">
        <v>223</v>
      </c>
    </row>
    <row r="974" spans="1:12" x14ac:dyDescent="0.25">
      <c r="A974" s="2" t="s">
        <v>68</v>
      </c>
      <c r="B974" s="2" t="s">
        <v>6</v>
      </c>
      <c r="C974" s="2">
        <v>82.66</v>
      </c>
      <c r="D974" s="2">
        <v>173</v>
      </c>
      <c r="E974" s="2">
        <v>28</v>
      </c>
      <c r="F974" s="2">
        <v>2</v>
      </c>
      <c r="G974" s="2">
        <v>8</v>
      </c>
      <c r="H974" s="2">
        <v>179</v>
      </c>
      <c r="I974" s="2">
        <v>9046481</v>
      </c>
      <c r="J974" s="2">
        <v>9046652</v>
      </c>
      <c r="K974" s="8">
        <v>9.9999999999999996E-39</v>
      </c>
      <c r="L974" s="2">
        <v>170</v>
      </c>
    </row>
    <row r="975" spans="1:12" x14ac:dyDescent="0.25">
      <c r="A975" s="6" t="s">
        <v>83</v>
      </c>
      <c r="C975" t="s">
        <v>84</v>
      </c>
      <c r="D975">
        <f>SUM(D965:D974)</f>
        <v>23857</v>
      </c>
    </row>
    <row r="976" spans="1:12" x14ac:dyDescent="0.25">
      <c r="A976">
        <f>(C965/100)*D965</f>
        <v>8594.9771999999994</v>
      </c>
      <c r="C976" s="4" t="s">
        <v>85</v>
      </c>
      <c r="D976" s="12">
        <f>(A987/D975)/D975</f>
        <v>3.1810234306947124E-5</v>
      </c>
    </row>
    <row r="977" spans="1:12" x14ac:dyDescent="0.25">
      <c r="A977">
        <f t="shared" ref="A977:A985" si="33">(C966/100)*D966</f>
        <v>1997.9313000000002</v>
      </c>
      <c r="C977" s="4" t="s">
        <v>86</v>
      </c>
      <c r="D977" s="12">
        <f>(C965/100)/D965</f>
        <v>6.6707779050303933E-5</v>
      </c>
    </row>
    <row r="978" spans="1:12" x14ac:dyDescent="0.25">
      <c r="A978">
        <f t="shared" si="33"/>
        <v>1904.9850000000001</v>
      </c>
      <c r="C978" t="s">
        <v>87</v>
      </c>
      <c r="D978">
        <v>25877</v>
      </c>
    </row>
    <row r="979" spans="1:12" x14ac:dyDescent="0.25">
      <c r="A979">
        <f t="shared" si="33"/>
        <v>1494.0526</v>
      </c>
    </row>
    <row r="980" spans="1:12" x14ac:dyDescent="0.25">
      <c r="A980">
        <f t="shared" si="33"/>
        <v>1432.9172000000001</v>
      </c>
    </row>
    <row r="981" spans="1:12" x14ac:dyDescent="0.25">
      <c r="A981">
        <f t="shared" si="33"/>
        <v>1079.9595999999999</v>
      </c>
    </row>
    <row r="982" spans="1:12" x14ac:dyDescent="0.25">
      <c r="A982">
        <f t="shared" si="33"/>
        <v>817.98559999999998</v>
      </c>
    </row>
    <row r="983" spans="1:12" x14ac:dyDescent="0.25">
      <c r="A983">
        <f t="shared" si="33"/>
        <v>334.00640000000004</v>
      </c>
    </row>
    <row r="984" spans="1:12" x14ac:dyDescent="0.25">
      <c r="A984">
        <f t="shared" si="33"/>
        <v>304.98320000000001</v>
      </c>
    </row>
    <row r="985" spans="1:12" x14ac:dyDescent="0.25">
      <c r="A985" s="2">
        <f t="shared" si="33"/>
        <v>143.0018</v>
      </c>
    </row>
    <row r="986" spans="1:12" x14ac:dyDescent="0.25">
      <c r="A986" s="6">
        <f>SUM(A976:A985)</f>
        <v>18104.799899999998</v>
      </c>
    </row>
    <row r="987" spans="1:12" x14ac:dyDescent="0.25">
      <c r="A987">
        <v>18105</v>
      </c>
      <c r="B987" t="s">
        <v>88</v>
      </c>
    </row>
    <row r="990" spans="1:12" x14ac:dyDescent="0.25">
      <c r="A990" t="s">
        <v>151</v>
      </c>
      <c r="B990" t="s">
        <v>71</v>
      </c>
      <c r="C990" t="s">
        <v>72</v>
      </c>
      <c r="D990" t="s">
        <v>73</v>
      </c>
      <c r="E990" t="s">
        <v>74</v>
      </c>
      <c r="F990" t="s">
        <v>75</v>
      </c>
      <c r="G990" t="s">
        <v>76</v>
      </c>
      <c r="H990" t="s">
        <v>77</v>
      </c>
      <c r="I990" t="s">
        <v>78</v>
      </c>
      <c r="J990" t="s">
        <v>79</v>
      </c>
      <c r="K990" t="s">
        <v>80</v>
      </c>
      <c r="L990" t="s">
        <v>81</v>
      </c>
    </row>
    <row r="991" spans="1:12" x14ac:dyDescent="0.25">
      <c r="A991" t="s">
        <v>69</v>
      </c>
      <c r="B991" t="s">
        <v>8</v>
      </c>
      <c r="C991">
        <v>72.91</v>
      </c>
      <c r="D991">
        <v>10927</v>
      </c>
      <c r="E991">
        <v>1950</v>
      </c>
      <c r="F991">
        <v>255</v>
      </c>
      <c r="G991">
        <v>4405</v>
      </c>
      <c r="H991">
        <v>14796</v>
      </c>
      <c r="I991">
        <v>1882501</v>
      </c>
      <c r="J991">
        <v>1872050</v>
      </c>
      <c r="K991">
        <v>0</v>
      </c>
      <c r="L991">
        <v>6121</v>
      </c>
    </row>
    <row r="992" spans="1:12" x14ac:dyDescent="0.25">
      <c r="A992" t="s">
        <v>69</v>
      </c>
      <c r="B992" t="s">
        <v>8</v>
      </c>
      <c r="C992">
        <v>72.73</v>
      </c>
      <c r="D992">
        <v>3194</v>
      </c>
      <c r="E992">
        <v>583</v>
      </c>
      <c r="F992">
        <v>69</v>
      </c>
      <c r="G992">
        <v>15982</v>
      </c>
      <c r="H992">
        <v>19029</v>
      </c>
      <c r="I992">
        <v>1871768</v>
      </c>
      <c r="J992">
        <v>1868717</v>
      </c>
      <c r="K992">
        <v>0</v>
      </c>
      <c r="L992">
        <v>1783</v>
      </c>
    </row>
    <row r="993" spans="1:12" x14ac:dyDescent="0.25">
      <c r="A993" t="s">
        <v>69</v>
      </c>
      <c r="B993" t="s">
        <v>8</v>
      </c>
      <c r="C993">
        <v>74.31</v>
      </c>
      <c r="D993">
        <v>1082</v>
      </c>
      <c r="E993">
        <v>182</v>
      </c>
      <c r="F993">
        <v>27</v>
      </c>
      <c r="G993">
        <v>60</v>
      </c>
      <c r="H993">
        <v>1102</v>
      </c>
      <c r="I993">
        <v>1885341</v>
      </c>
      <c r="J993">
        <v>1884317</v>
      </c>
      <c r="K993">
        <v>0</v>
      </c>
      <c r="L993">
        <v>663</v>
      </c>
    </row>
    <row r="994" spans="1:12" x14ac:dyDescent="0.25">
      <c r="A994" t="s">
        <v>69</v>
      </c>
      <c r="B994" t="s">
        <v>8</v>
      </c>
      <c r="C994">
        <v>74.260000000000005</v>
      </c>
      <c r="D994">
        <v>1014</v>
      </c>
      <c r="E994">
        <v>208</v>
      </c>
      <c r="F994">
        <v>24</v>
      </c>
      <c r="G994">
        <v>1904</v>
      </c>
      <c r="H994">
        <v>2910</v>
      </c>
      <c r="I994">
        <v>1883655</v>
      </c>
      <c r="J994">
        <v>1882688</v>
      </c>
      <c r="K994" s="1">
        <v>6.9999999999999998E-166</v>
      </c>
      <c r="L994">
        <v>592</v>
      </c>
    </row>
    <row r="995" spans="1:12" x14ac:dyDescent="0.25">
      <c r="A995" t="s">
        <v>69</v>
      </c>
      <c r="B995" t="s">
        <v>8</v>
      </c>
      <c r="C995">
        <v>70.7</v>
      </c>
      <c r="D995">
        <v>488</v>
      </c>
      <c r="E995">
        <v>100</v>
      </c>
      <c r="F995">
        <v>13</v>
      </c>
      <c r="G995">
        <v>1114</v>
      </c>
      <c r="H995">
        <v>1577</v>
      </c>
      <c r="I995">
        <v>1884225</v>
      </c>
      <c r="J995">
        <v>1883757</v>
      </c>
      <c r="K995" s="1">
        <v>2E-52</v>
      </c>
      <c r="L995">
        <v>215</v>
      </c>
    </row>
    <row r="996" spans="1:12" x14ac:dyDescent="0.25">
      <c r="A996" s="2" t="s">
        <v>69</v>
      </c>
      <c r="B996" s="2" t="s">
        <v>8</v>
      </c>
      <c r="C996" s="2">
        <v>75</v>
      </c>
      <c r="D996" s="2">
        <v>244</v>
      </c>
      <c r="E996" s="2">
        <v>48</v>
      </c>
      <c r="F996" s="2">
        <v>5</v>
      </c>
      <c r="G996" s="2">
        <v>15360</v>
      </c>
      <c r="H996" s="2">
        <v>15590</v>
      </c>
      <c r="I996" s="2">
        <v>1872027</v>
      </c>
      <c r="J996" s="2">
        <v>1871784</v>
      </c>
      <c r="K996" s="8">
        <v>6E-34</v>
      </c>
      <c r="L996" s="2">
        <v>154</v>
      </c>
    </row>
    <row r="997" spans="1:12" x14ac:dyDescent="0.25">
      <c r="A997" s="6" t="s">
        <v>83</v>
      </c>
      <c r="C997" t="s">
        <v>84</v>
      </c>
      <c r="D997">
        <f>SUM(D991:D996)</f>
        <v>16949</v>
      </c>
    </row>
    <row r="998" spans="1:12" x14ac:dyDescent="0.25">
      <c r="A998">
        <f>(C991/100)*D991</f>
        <v>7966.8756999999996</v>
      </c>
      <c r="C998" s="4" t="s">
        <v>85</v>
      </c>
      <c r="D998" s="12">
        <f>(A1005/D997)/D997</f>
        <v>4.3078150403217926E-5</v>
      </c>
    </row>
    <row r="999" spans="1:12" x14ac:dyDescent="0.25">
      <c r="A999">
        <f t="shared" ref="A999:A1003" si="34">(C992/100)*D992</f>
        <v>2322.9962</v>
      </c>
      <c r="C999" s="4" t="s">
        <v>86</v>
      </c>
      <c r="D999" s="12">
        <f>(C991/100)/D991</f>
        <v>6.6724627070559168E-5</v>
      </c>
    </row>
    <row r="1000" spans="1:12" x14ac:dyDescent="0.25">
      <c r="A1000">
        <f t="shared" si="34"/>
        <v>804.03419999999994</v>
      </c>
      <c r="C1000" t="s">
        <v>87</v>
      </c>
      <c r="D1000">
        <v>19138</v>
      </c>
    </row>
    <row r="1001" spans="1:12" x14ac:dyDescent="0.25">
      <c r="A1001">
        <f t="shared" si="34"/>
        <v>752.99639999999999</v>
      </c>
    </row>
    <row r="1002" spans="1:12" x14ac:dyDescent="0.25">
      <c r="A1002">
        <f t="shared" si="34"/>
        <v>345.01600000000002</v>
      </c>
    </row>
    <row r="1003" spans="1:12" x14ac:dyDescent="0.25">
      <c r="A1003" s="2">
        <f t="shared" si="34"/>
        <v>183</v>
      </c>
    </row>
    <row r="1004" spans="1:12" x14ac:dyDescent="0.25">
      <c r="A1004" s="6">
        <f>SUM(A998:A1003)</f>
        <v>12374.9185</v>
      </c>
    </row>
    <row r="1005" spans="1:12" x14ac:dyDescent="0.25">
      <c r="A1005">
        <v>12375</v>
      </c>
    </row>
    <row r="1008" spans="1:12" x14ac:dyDescent="0.25">
      <c r="A1008" t="s">
        <v>152</v>
      </c>
      <c r="B1008" t="s">
        <v>71</v>
      </c>
      <c r="C1008" t="s">
        <v>72</v>
      </c>
      <c r="D1008" t="s">
        <v>73</v>
      </c>
      <c r="E1008" t="s">
        <v>74</v>
      </c>
      <c r="F1008" t="s">
        <v>75</v>
      </c>
      <c r="G1008" t="s">
        <v>76</v>
      </c>
      <c r="H1008" t="s">
        <v>77</v>
      </c>
      <c r="I1008" t="s">
        <v>78</v>
      </c>
      <c r="J1008" t="s">
        <v>79</v>
      </c>
      <c r="K1008" t="s">
        <v>80</v>
      </c>
      <c r="L1008" t="s">
        <v>81</v>
      </c>
    </row>
    <row r="1009" spans="1:12" x14ac:dyDescent="0.25">
      <c r="A1009" t="s">
        <v>70</v>
      </c>
      <c r="B1009" t="s">
        <v>13</v>
      </c>
      <c r="C1009">
        <v>80.42</v>
      </c>
      <c r="D1009">
        <v>12010</v>
      </c>
      <c r="E1009">
        <v>1791</v>
      </c>
      <c r="F1009">
        <v>156</v>
      </c>
      <c r="G1009">
        <v>3854</v>
      </c>
      <c r="H1009">
        <v>15564</v>
      </c>
      <c r="I1009">
        <v>26116663</v>
      </c>
      <c r="J1009">
        <v>26104916</v>
      </c>
      <c r="K1009">
        <v>0</v>
      </c>
      <c r="L1009" s="1">
        <v>10860</v>
      </c>
    </row>
    <row r="1010" spans="1:12" x14ac:dyDescent="0.25">
      <c r="A1010" t="s">
        <v>70</v>
      </c>
      <c r="B1010" t="s">
        <v>13</v>
      </c>
      <c r="C1010">
        <v>77.03</v>
      </c>
      <c r="D1010">
        <v>3836</v>
      </c>
      <c r="E1010">
        <v>604</v>
      </c>
      <c r="F1010">
        <v>64</v>
      </c>
      <c r="G1010">
        <v>1</v>
      </c>
      <c r="H1010">
        <v>3715</v>
      </c>
      <c r="I1010">
        <v>26120700</v>
      </c>
      <c r="J1010">
        <v>26117021</v>
      </c>
      <c r="K1010">
        <v>0</v>
      </c>
      <c r="L1010">
        <v>2908</v>
      </c>
    </row>
    <row r="1011" spans="1:12" x14ac:dyDescent="0.25">
      <c r="A1011" t="s">
        <v>70</v>
      </c>
      <c r="B1011" t="s">
        <v>13</v>
      </c>
      <c r="C1011">
        <v>85.55</v>
      </c>
      <c r="D1011">
        <v>1073</v>
      </c>
      <c r="E1011">
        <v>121</v>
      </c>
      <c r="F1011">
        <v>12</v>
      </c>
      <c r="G1011">
        <v>16817</v>
      </c>
      <c r="H1011">
        <v>17875</v>
      </c>
      <c r="I1011">
        <v>26104263</v>
      </c>
      <c r="J1011">
        <v>26103211</v>
      </c>
      <c r="K1011">
        <v>0</v>
      </c>
      <c r="L1011">
        <v>1213</v>
      </c>
    </row>
    <row r="1012" spans="1:12" x14ac:dyDescent="0.25">
      <c r="A1012" t="s">
        <v>70</v>
      </c>
      <c r="B1012" t="s">
        <v>13</v>
      </c>
      <c r="C1012">
        <v>86.08</v>
      </c>
      <c r="D1012">
        <v>503</v>
      </c>
      <c r="E1012">
        <v>59</v>
      </c>
      <c r="F1012">
        <v>7</v>
      </c>
      <c r="G1012">
        <v>18279</v>
      </c>
      <c r="H1012">
        <v>18775</v>
      </c>
      <c r="I1012">
        <v>26102868</v>
      </c>
      <c r="J1012">
        <v>26102371</v>
      </c>
      <c r="K1012" s="1">
        <v>2E-159</v>
      </c>
      <c r="L1012">
        <v>571</v>
      </c>
    </row>
    <row r="1013" spans="1:12" x14ac:dyDescent="0.25">
      <c r="A1013" t="s">
        <v>70</v>
      </c>
      <c r="B1013" t="s">
        <v>13</v>
      </c>
      <c r="C1013">
        <v>84.87</v>
      </c>
      <c r="D1013">
        <v>119</v>
      </c>
      <c r="E1013">
        <v>18</v>
      </c>
      <c r="F1013">
        <v>0</v>
      </c>
      <c r="G1013">
        <v>3720</v>
      </c>
      <c r="H1013">
        <v>3838</v>
      </c>
      <c r="I1013">
        <v>22699075</v>
      </c>
      <c r="J1013">
        <v>22699193</v>
      </c>
      <c r="K1013" s="1">
        <v>6.0000000000000001E-28</v>
      </c>
      <c r="L1013">
        <v>134</v>
      </c>
    </row>
    <row r="1014" spans="1:12" x14ac:dyDescent="0.25">
      <c r="A1014" s="2" t="s">
        <v>70</v>
      </c>
      <c r="B1014" s="2" t="s">
        <v>13</v>
      </c>
      <c r="C1014" s="2">
        <v>72.86</v>
      </c>
      <c r="D1014" s="2">
        <v>210</v>
      </c>
      <c r="E1014" s="2">
        <v>38</v>
      </c>
      <c r="F1014" s="2">
        <v>3</v>
      </c>
      <c r="G1014" s="2">
        <v>16414</v>
      </c>
      <c r="H1014" s="2">
        <v>16622</v>
      </c>
      <c r="I1014" s="2">
        <v>26104587</v>
      </c>
      <c r="J1014" s="2">
        <v>26104396</v>
      </c>
      <c r="K1014" s="8">
        <v>2.9999999999999998E-25</v>
      </c>
      <c r="L1014" s="2">
        <v>125</v>
      </c>
    </row>
    <row r="1015" spans="1:12" x14ac:dyDescent="0.25">
      <c r="A1015" s="6" t="s">
        <v>83</v>
      </c>
      <c r="C1015" t="s">
        <v>84</v>
      </c>
      <c r="D1015">
        <f>SUM(D1009:D1014)</f>
        <v>17751</v>
      </c>
    </row>
    <row r="1016" spans="1:12" x14ac:dyDescent="0.25">
      <c r="A1016">
        <f>(C1009/100)*D1009</f>
        <v>9658.4420000000009</v>
      </c>
      <c r="C1016" s="4" t="s">
        <v>85</v>
      </c>
      <c r="D1016" s="12">
        <f>(A1023/D1015)/D1015</f>
        <v>4.5122469691580178E-5</v>
      </c>
    </row>
    <row r="1017" spans="1:12" x14ac:dyDescent="0.25">
      <c r="A1017">
        <f t="shared" ref="A1017:A1021" si="35">(C1010/100)*D1010</f>
        <v>2954.8708000000001</v>
      </c>
      <c r="C1017" s="4" t="s">
        <v>86</v>
      </c>
      <c r="D1017" s="12">
        <f>(C1009/100)/D1009</f>
        <v>6.6960865945045795E-5</v>
      </c>
    </row>
    <row r="1018" spans="1:12" x14ac:dyDescent="0.25">
      <c r="A1018">
        <f t="shared" si="35"/>
        <v>917.9514999999999</v>
      </c>
      <c r="C1018" t="s">
        <v>87</v>
      </c>
      <c r="D1018">
        <v>19129</v>
      </c>
    </row>
    <row r="1019" spans="1:12" x14ac:dyDescent="0.25">
      <c r="A1019">
        <f t="shared" si="35"/>
        <v>432.98239999999998</v>
      </c>
    </row>
    <row r="1020" spans="1:12" x14ac:dyDescent="0.25">
      <c r="A1020">
        <f t="shared" si="35"/>
        <v>100.9953</v>
      </c>
    </row>
    <row r="1021" spans="1:12" x14ac:dyDescent="0.25">
      <c r="A1021" s="2">
        <f t="shared" si="35"/>
        <v>153.006</v>
      </c>
    </row>
    <row r="1022" spans="1:12" x14ac:dyDescent="0.25">
      <c r="A1022" s="6">
        <f>SUM(A1016:A1021)</f>
        <v>14218.248000000001</v>
      </c>
    </row>
    <row r="1023" spans="1:12" x14ac:dyDescent="0.25">
      <c r="A1023">
        <v>14218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5"/>
  <sheetViews>
    <sheetView workbookViewId="0">
      <selection activeCell="B14" sqref="B14"/>
    </sheetView>
  </sheetViews>
  <sheetFormatPr defaultRowHeight="15" x14ac:dyDescent="0.25"/>
  <cols>
    <col min="1" max="1" width="24.140625" bestFit="1" customWidth="1"/>
    <col min="2" max="2" width="41.42578125" bestFit="1" customWidth="1"/>
    <col min="3" max="3" width="22" bestFit="1" customWidth="1"/>
    <col min="4" max="4" width="12" bestFit="1" customWidth="1"/>
    <col min="5" max="5" width="11.5703125" bestFit="1" customWidth="1"/>
    <col min="7" max="7" width="11.85546875" bestFit="1" customWidth="1"/>
    <col min="9" max="9" width="10.28515625" bestFit="1" customWidth="1"/>
    <col min="10" max="10" width="10" bestFit="1" customWidth="1"/>
    <col min="12" max="12" width="11" bestFit="1" customWidth="1"/>
    <col min="15" max="15" width="22" bestFit="1" customWidth="1"/>
    <col min="16" max="16" width="129.7109375" bestFit="1" customWidth="1"/>
  </cols>
  <sheetData>
    <row r="1" spans="1:16" ht="15.75" thickBot="1" x14ac:dyDescent="0.3">
      <c r="A1" s="16" t="s">
        <v>260</v>
      </c>
      <c r="B1" s="16" t="s">
        <v>153</v>
      </c>
      <c r="C1" s="16" t="s">
        <v>256</v>
      </c>
      <c r="D1" s="16" t="s">
        <v>155</v>
      </c>
      <c r="E1" s="16" t="s">
        <v>156</v>
      </c>
      <c r="F1" s="16" t="s">
        <v>157</v>
      </c>
      <c r="G1" s="16" t="s">
        <v>158</v>
      </c>
      <c r="H1" s="16" t="s">
        <v>159</v>
      </c>
      <c r="I1" s="16" t="s">
        <v>160</v>
      </c>
      <c r="J1" s="16" t="s">
        <v>161</v>
      </c>
      <c r="K1" s="16" t="s">
        <v>162</v>
      </c>
      <c r="L1" s="16" t="s">
        <v>257</v>
      </c>
      <c r="O1" s="17" t="s">
        <v>164</v>
      </c>
      <c r="P1" s="17" t="s">
        <v>165</v>
      </c>
    </row>
    <row r="2" spans="1:16" x14ac:dyDescent="0.25">
      <c r="A2" t="s">
        <v>82</v>
      </c>
      <c r="B2" t="s">
        <v>71</v>
      </c>
      <c r="C2" t="s">
        <v>72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O2" s="4" t="s">
        <v>85</v>
      </c>
      <c r="P2" t="s">
        <v>258</v>
      </c>
    </row>
    <row r="3" spans="1:16" x14ac:dyDescent="0.25">
      <c r="A3" t="s">
        <v>166</v>
      </c>
      <c r="B3" t="s">
        <v>167</v>
      </c>
      <c r="C3">
        <v>77.67</v>
      </c>
      <c r="D3">
        <v>23269</v>
      </c>
      <c r="E3">
        <v>3662</v>
      </c>
      <c r="F3">
        <v>383</v>
      </c>
      <c r="G3">
        <v>4741</v>
      </c>
      <c r="H3">
        <v>27281</v>
      </c>
      <c r="I3">
        <v>56089476</v>
      </c>
      <c r="J3">
        <v>56067013</v>
      </c>
      <c r="K3">
        <v>0</v>
      </c>
      <c r="L3" s="1">
        <v>18200</v>
      </c>
      <c r="O3" s="4" t="s">
        <v>86</v>
      </c>
      <c r="P3" t="s">
        <v>259</v>
      </c>
    </row>
    <row r="4" spans="1:16" x14ac:dyDescent="0.25">
      <c r="A4" t="s">
        <v>166</v>
      </c>
      <c r="B4" t="s">
        <v>167</v>
      </c>
      <c r="C4">
        <v>84.51</v>
      </c>
      <c r="D4">
        <v>3325</v>
      </c>
      <c r="E4">
        <v>371</v>
      </c>
      <c r="F4">
        <v>43</v>
      </c>
      <c r="G4">
        <v>1</v>
      </c>
      <c r="H4">
        <v>3259</v>
      </c>
      <c r="I4">
        <v>56094415</v>
      </c>
      <c r="J4">
        <v>56091169</v>
      </c>
      <c r="K4">
        <v>0</v>
      </c>
      <c r="L4">
        <v>3611</v>
      </c>
    </row>
    <row r="5" spans="1:16" x14ac:dyDescent="0.25">
      <c r="A5" t="s">
        <v>166</v>
      </c>
      <c r="B5" t="s">
        <v>167</v>
      </c>
      <c r="C5">
        <v>76.77</v>
      </c>
      <c r="D5">
        <v>3177</v>
      </c>
      <c r="E5">
        <v>520</v>
      </c>
      <c r="F5">
        <v>51</v>
      </c>
      <c r="G5">
        <v>30411</v>
      </c>
      <c r="H5">
        <v>33549</v>
      </c>
      <c r="I5">
        <v>56063776</v>
      </c>
      <c r="J5">
        <v>56060780</v>
      </c>
      <c r="K5">
        <v>0</v>
      </c>
      <c r="L5">
        <v>2369</v>
      </c>
    </row>
    <row r="6" spans="1:16" x14ac:dyDescent="0.25">
      <c r="A6" t="s">
        <v>166</v>
      </c>
      <c r="B6" t="s">
        <v>167</v>
      </c>
      <c r="C6">
        <v>75.52</v>
      </c>
      <c r="D6">
        <v>3154</v>
      </c>
      <c r="E6">
        <v>559</v>
      </c>
      <c r="F6">
        <v>49</v>
      </c>
      <c r="G6">
        <v>27385</v>
      </c>
      <c r="H6">
        <v>30407</v>
      </c>
      <c r="I6">
        <v>56066931</v>
      </c>
      <c r="J6">
        <v>56063860</v>
      </c>
      <c r="K6">
        <v>0</v>
      </c>
      <c r="L6">
        <v>2179</v>
      </c>
    </row>
    <row r="7" spans="1:16" x14ac:dyDescent="0.25">
      <c r="A7" s="2" t="s">
        <v>166</v>
      </c>
      <c r="B7" s="2" t="s">
        <v>167</v>
      </c>
      <c r="C7" s="2">
        <v>77.45</v>
      </c>
      <c r="D7" s="2">
        <v>1437</v>
      </c>
      <c r="E7" s="2">
        <v>208</v>
      </c>
      <c r="F7" s="2">
        <v>28</v>
      </c>
      <c r="G7" s="2">
        <v>3335</v>
      </c>
      <c r="H7" s="2">
        <v>4734</v>
      </c>
      <c r="I7" s="2">
        <v>56091051</v>
      </c>
      <c r="J7" s="2">
        <v>56089694</v>
      </c>
      <c r="K7" s="2">
        <v>0</v>
      </c>
      <c r="L7" s="2">
        <v>1110</v>
      </c>
    </row>
    <row r="8" spans="1:16" x14ac:dyDescent="0.25">
      <c r="A8" s="3" t="s">
        <v>83</v>
      </c>
      <c r="C8" t="s">
        <v>84</v>
      </c>
      <c r="D8">
        <f>SUM(D3:D7)</f>
        <v>34362</v>
      </c>
    </row>
    <row r="9" spans="1:16" x14ac:dyDescent="0.25">
      <c r="A9">
        <f>(C3/100)*D3</f>
        <v>18073.032300000003</v>
      </c>
      <c r="C9" s="4" t="s">
        <v>85</v>
      </c>
      <c r="D9" s="18">
        <f>(A15/D8)/D8</f>
        <v>2.2711892556726147E-5</v>
      </c>
    </row>
    <row r="10" spans="1:16" x14ac:dyDescent="0.25">
      <c r="A10">
        <f>(C4/100)*D4</f>
        <v>2809.9575000000004</v>
      </c>
      <c r="C10" s="4" t="s">
        <v>86</v>
      </c>
      <c r="D10" s="18">
        <f>(C3/100)/D3</f>
        <v>3.3379174008337274E-5</v>
      </c>
    </row>
    <row r="11" spans="1:16" x14ac:dyDescent="0.25">
      <c r="A11">
        <f>(C5/100)*D5</f>
        <v>2438.9829</v>
      </c>
      <c r="C11" t="s">
        <v>87</v>
      </c>
      <c r="D11">
        <v>33568</v>
      </c>
    </row>
    <row r="12" spans="1:16" x14ac:dyDescent="0.25">
      <c r="A12">
        <f>(C6/100)*D6</f>
        <v>2381.9007999999999</v>
      </c>
      <c r="D12" s="5"/>
    </row>
    <row r="13" spans="1:16" x14ac:dyDescent="0.25">
      <c r="A13" s="2">
        <f>(C7/100)*D7</f>
        <v>1112.9565</v>
      </c>
    </row>
    <row r="14" spans="1:16" x14ac:dyDescent="0.25">
      <c r="A14" s="6">
        <f>SUM(A9:A13)</f>
        <v>26816.83</v>
      </c>
    </row>
    <row r="15" spans="1:16" x14ac:dyDescent="0.25">
      <c r="A15" s="6">
        <v>26817</v>
      </c>
      <c r="B15" t="s">
        <v>88</v>
      </c>
    </row>
    <row r="16" spans="1:16" x14ac:dyDescent="0.25">
      <c r="A16" s="6"/>
    </row>
    <row r="18" spans="1:12" x14ac:dyDescent="0.25">
      <c r="A18" t="s">
        <v>89</v>
      </c>
      <c r="B18" t="s">
        <v>71</v>
      </c>
      <c r="C18" t="s">
        <v>72</v>
      </c>
      <c r="D18" t="s">
        <v>73</v>
      </c>
      <c r="E18" t="s">
        <v>74</v>
      </c>
      <c r="F18" t="s">
        <v>75</v>
      </c>
      <c r="G18" t="s">
        <v>76</v>
      </c>
      <c r="H18" t="s">
        <v>77</v>
      </c>
      <c r="I18" t="s">
        <v>78</v>
      </c>
      <c r="J18" t="s">
        <v>79</v>
      </c>
      <c r="K18" t="s">
        <v>80</v>
      </c>
      <c r="L18" t="s">
        <v>81</v>
      </c>
    </row>
    <row r="19" spans="1:12" x14ac:dyDescent="0.25">
      <c r="A19" s="2" t="s">
        <v>168</v>
      </c>
      <c r="B19" s="2" t="s">
        <v>169</v>
      </c>
      <c r="C19" s="2">
        <v>82.68</v>
      </c>
      <c r="D19" s="2">
        <v>23579</v>
      </c>
      <c r="E19" s="2">
        <v>2877</v>
      </c>
      <c r="F19" s="2">
        <v>338</v>
      </c>
      <c r="G19" s="2">
        <v>24</v>
      </c>
      <c r="H19" s="2">
        <v>23094</v>
      </c>
      <c r="I19" s="2">
        <v>17426573</v>
      </c>
      <c r="J19" s="2">
        <v>17449452</v>
      </c>
      <c r="K19" s="2">
        <v>0</v>
      </c>
      <c r="L19" s="8">
        <v>23670</v>
      </c>
    </row>
    <row r="20" spans="1:12" x14ac:dyDescent="0.25">
      <c r="A20" t="s">
        <v>170</v>
      </c>
      <c r="B20" t="s">
        <v>171</v>
      </c>
      <c r="C20" t="s">
        <v>172</v>
      </c>
      <c r="D20">
        <f>D19</f>
        <v>23579</v>
      </c>
    </row>
    <row r="21" spans="1:12" x14ac:dyDescent="0.25">
      <c r="A21" t="s">
        <v>173</v>
      </c>
      <c r="B21" t="s">
        <v>174</v>
      </c>
      <c r="C21" s="4" t="s">
        <v>86</v>
      </c>
      <c r="D21" s="18">
        <f>(C19/100)/D19</f>
        <v>3.5065100301115406E-5</v>
      </c>
    </row>
    <row r="22" spans="1:12" x14ac:dyDescent="0.25">
      <c r="C22" t="s">
        <v>87</v>
      </c>
      <c r="D22">
        <v>23181</v>
      </c>
    </row>
    <row r="25" spans="1:12" x14ac:dyDescent="0.25">
      <c r="A25" t="s">
        <v>94</v>
      </c>
      <c r="B25" t="s">
        <v>71</v>
      </c>
      <c r="C25" t="s">
        <v>72</v>
      </c>
      <c r="D25" t="s">
        <v>73</v>
      </c>
      <c r="E25" t="s">
        <v>74</v>
      </c>
      <c r="F25" t="s">
        <v>75</v>
      </c>
      <c r="G25" t="s">
        <v>76</v>
      </c>
      <c r="H25" t="s">
        <v>77</v>
      </c>
      <c r="I25" t="s">
        <v>78</v>
      </c>
      <c r="J25" t="s">
        <v>79</v>
      </c>
      <c r="K25" t="s">
        <v>80</v>
      </c>
      <c r="L25" t="s">
        <v>81</v>
      </c>
    </row>
    <row r="26" spans="1:12" x14ac:dyDescent="0.25">
      <c r="A26" t="s">
        <v>175</v>
      </c>
      <c r="B26" t="s">
        <v>176</v>
      </c>
      <c r="C26">
        <v>75.08</v>
      </c>
      <c r="D26">
        <v>20289</v>
      </c>
      <c r="E26">
        <v>3489</v>
      </c>
      <c r="F26">
        <v>401</v>
      </c>
      <c r="G26">
        <v>86</v>
      </c>
      <c r="H26">
        <v>19635</v>
      </c>
      <c r="I26">
        <v>62802854</v>
      </c>
      <c r="J26">
        <v>62822313</v>
      </c>
      <c r="K26">
        <v>0</v>
      </c>
      <c r="L26" s="1">
        <v>13400</v>
      </c>
    </row>
    <row r="27" spans="1:12" x14ac:dyDescent="0.25">
      <c r="A27" s="2" t="s">
        <v>175</v>
      </c>
      <c r="B27" s="2" t="s">
        <v>176</v>
      </c>
      <c r="C27" s="2">
        <v>83.74</v>
      </c>
      <c r="D27" s="2">
        <v>2546</v>
      </c>
      <c r="E27" s="2">
        <v>316</v>
      </c>
      <c r="F27" s="2">
        <v>41</v>
      </c>
      <c r="G27" s="2">
        <v>19757</v>
      </c>
      <c r="H27" s="2">
        <v>22254</v>
      </c>
      <c r="I27" s="2">
        <v>62822309</v>
      </c>
      <c r="J27" s="2">
        <v>62824804</v>
      </c>
      <c r="K27" s="2">
        <v>0</v>
      </c>
      <c r="L27" s="2">
        <v>2628</v>
      </c>
    </row>
    <row r="28" spans="1:12" x14ac:dyDescent="0.25">
      <c r="A28" t="s">
        <v>177</v>
      </c>
      <c r="C28" t="s">
        <v>172</v>
      </c>
      <c r="D28">
        <f>SUM(D26:D27)</f>
        <v>22835</v>
      </c>
    </row>
    <row r="29" spans="1:12" x14ac:dyDescent="0.25">
      <c r="A29">
        <f>(C26/100)*D26</f>
        <v>15232.9812</v>
      </c>
      <c r="C29" s="4" t="s">
        <v>85</v>
      </c>
      <c r="D29" s="18">
        <f>(A32/D28)/D28</f>
        <v>3.3302187046580726E-5</v>
      </c>
    </row>
    <row r="30" spans="1:12" x14ac:dyDescent="0.25">
      <c r="A30" s="2">
        <f>(C27/100)*D27</f>
        <v>2132.0203999999999</v>
      </c>
      <c r="C30" s="4" t="s">
        <v>86</v>
      </c>
      <c r="D30" s="18">
        <f>(C26/100)/D26</f>
        <v>3.7005273793681306E-5</v>
      </c>
    </row>
    <row r="31" spans="1:12" x14ac:dyDescent="0.25">
      <c r="A31">
        <f>SUM(A29:A30)</f>
        <v>17365.0016</v>
      </c>
      <c r="C31" t="s">
        <v>87</v>
      </c>
      <c r="D31">
        <v>22254</v>
      </c>
    </row>
    <row r="32" spans="1:12" x14ac:dyDescent="0.25">
      <c r="A32">
        <v>17365</v>
      </c>
      <c r="B32" t="s">
        <v>88</v>
      </c>
    </row>
    <row r="35" spans="1:12" x14ac:dyDescent="0.25">
      <c r="A35" t="s">
        <v>95</v>
      </c>
      <c r="B35" t="s">
        <v>71</v>
      </c>
      <c r="C35" t="s">
        <v>72</v>
      </c>
      <c r="D35" t="s">
        <v>73</v>
      </c>
      <c r="E35" t="s">
        <v>74</v>
      </c>
      <c r="F35" t="s">
        <v>75</v>
      </c>
      <c r="G35" t="s">
        <v>76</v>
      </c>
      <c r="H35" t="s">
        <v>77</v>
      </c>
      <c r="I35" t="s">
        <v>78</v>
      </c>
      <c r="J35" t="s">
        <v>79</v>
      </c>
      <c r="K35" t="s">
        <v>80</v>
      </c>
      <c r="L35" t="s">
        <v>81</v>
      </c>
    </row>
    <row r="36" spans="1:12" x14ac:dyDescent="0.25">
      <c r="A36" s="2" t="s">
        <v>178</v>
      </c>
      <c r="B36" s="2" t="s">
        <v>179</v>
      </c>
      <c r="C36" s="2">
        <v>78.42</v>
      </c>
      <c r="D36" s="2">
        <v>21170</v>
      </c>
      <c r="E36" s="2">
        <v>3272</v>
      </c>
      <c r="F36" s="2">
        <v>325</v>
      </c>
      <c r="G36" s="2">
        <v>1</v>
      </c>
      <c r="H36" s="2">
        <v>20639</v>
      </c>
      <c r="I36" s="2">
        <v>17357772</v>
      </c>
      <c r="J36" s="2">
        <v>17378175</v>
      </c>
      <c r="K36" s="2">
        <v>0</v>
      </c>
      <c r="L36" s="8">
        <v>17280</v>
      </c>
    </row>
    <row r="37" spans="1:12" x14ac:dyDescent="0.25">
      <c r="A37" t="s">
        <v>170</v>
      </c>
      <c r="B37" t="s">
        <v>180</v>
      </c>
      <c r="C37" t="s">
        <v>172</v>
      </c>
      <c r="D37">
        <f>D36</f>
        <v>21170</v>
      </c>
    </row>
    <row r="38" spans="1:12" x14ac:dyDescent="0.25">
      <c r="A38" t="s">
        <v>181</v>
      </c>
      <c r="B38" t="s">
        <v>182</v>
      </c>
      <c r="C38" s="4" t="s">
        <v>86</v>
      </c>
      <c r="D38" s="18">
        <f>(C36/100)/D36</f>
        <v>3.7042985356636748E-5</v>
      </c>
    </row>
    <row r="39" spans="1:12" x14ac:dyDescent="0.25">
      <c r="C39" t="s">
        <v>87</v>
      </c>
      <c r="D39">
        <v>20793</v>
      </c>
    </row>
    <row r="42" spans="1:12" x14ac:dyDescent="0.25">
      <c r="A42" t="s">
        <v>96</v>
      </c>
      <c r="B42" t="s">
        <v>71</v>
      </c>
      <c r="C42" t="s">
        <v>72</v>
      </c>
      <c r="D42" t="s">
        <v>73</v>
      </c>
      <c r="E42" t="s">
        <v>74</v>
      </c>
      <c r="F42" t="s">
        <v>75</v>
      </c>
      <c r="G42" t="s">
        <v>76</v>
      </c>
      <c r="H42" t="s">
        <v>77</v>
      </c>
      <c r="I42" t="s">
        <v>78</v>
      </c>
      <c r="J42" t="s">
        <v>79</v>
      </c>
      <c r="K42" t="s">
        <v>80</v>
      </c>
      <c r="L42" t="s">
        <v>81</v>
      </c>
    </row>
    <row r="43" spans="1:12" x14ac:dyDescent="0.25">
      <c r="A43" s="2" t="s">
        <v>183</v>
      </c>
      <c r="B43" s="2" t="s">
        <v>184</v>
      </c>
      <c r="C43" s="2">
        <v>79.97</v>
      </c>
      <c r="D43" s="2">
        <v>21011</v>
      </c>
      <c r="E43" s="2">
        <v>3123</v>
      </c>
      <c r="F43" s="2">
        <v>312</v>
      </c>
      <c r="G43" s="2">
        <v>1</v>
      </c>
      <c r="H43" s="2">
        <v>20422</v>
      </c>
      <c r="I43" s="2">
        <v>26939191</v>
      </c>
      <c r="J43" s="2">
        <v>26959705</v>
      </c>
      <c r="K43" s="2">
        <v>0</v>
      </c>
      <c r="L43" s="8">
        <v>18490</v>
      </c>
    </row>
    <row r="44" spans="1:12" x14ac:dyDescent="0.25">
      <c r="A44" t="s">
        <v>170</v>
      </c>
      <c r="B44" t="s">
        <v>180</v>
      </c>
      <c r="C44" t="s">
        <v>172</v>
      </c>
      <c r="D44">
        <f>D43</f>
        <v>21011</v>
      </c>
    </row>
    <row r="45" spans="1:12" x14ac:dyDescent="0.25">
      <c r="A45" t="s">
        <v>185</v>
      </c>
      <c r="B45" t="s">
        <v>182</v>
      </c>
      <c r="C45" s="4" t="s">
        <v>86</v>
      </c>
      <c r="D45" s="18">
        <f>(C43/100)/D44</f>
        <v>3.806101565846461E-5</v>
      </c>
    </row>
    <row r="46" spans="1:12" x14ac:dyDescent="0.25">
      <c r="C46" t="s">
        <v>87</v>
      </c>
      <c r="D46">
        <v>20457</v>
      </c>
    </row>
    <row r="49" spans="1:12" x14ac:dyDescent="0.25">
      <c r="A49" t="s">
        <v>97</v>
      </c>
      <c r="B49" t="s">
        <v>71</v>
      </c>
      <c r="C49" t="s">
        <v>72</v>
      </c>
      <c r="D49" t="s">
        <v>73</v>
      </c>
      <c r="E49" t="s">
        <v>74</v>
      </c>
      <c r="F49" t="s">
        <v>75</v>
      </c>
      <c r="G49" t="s">
        <v>76</v>
      </c>
      <c r="H49" t="s">
        <v>77</v>
      </c>
      <c r="I49" t="s">
        <v>78</v>
      </c>
      <c r="J49" t="s">
        <v>79</v>
      </c>
      <c r="K49" t="s">
        <v>80</v>
      </c>
      <c r="L49" t="s">
        <v>81</v>
      </c>
    </row>
    <row r="50" spans="1:12" x14ac:dyDescent="0.25">
      <c r="A50" t="s">
        <v>0</v>
      </c>
      <c r="B50" t="s">
        <v>186</v>
      </c>
      <c r="C50">
        <v>84.35</v>
      </c>
      <c r="D50">
        <v>22121</v>
      </c>
      <c r="E50">
        <v>2667</v>
      </c>
      <c r="F50">
        <v>192</v>
      </c>
      <c r="G50">
        <v>4662</v>
      </c>
      <c r="H50">
        <v>26446</v>
      </c>
      <c r="I50">
        <v>18158868</v>
      </c>
      <c r="J50">
        <v>18137207</v>
      </c>
      <c r="K50">
        <v>0</v>
      </c>
      <c r="L50" s="1">
        <v>24140</v>
      </c>
    </row>
    <row r="51" spans="1:12" x14ac:dyDescent="0.25">
      <c r="A51" s="2" t="s">
        <v>0</v>
      </c>
      <c r="B51" s="2" t="s">
        <v>186</v>
      </c>
      <c r="C51" s="2">
        <v>74.27</v>
      </c>
      <c r="D51" s="2">
        <v>4788</v>
      </c>
      <c r="E51" s="2">
        <v>881</v>
      </c>
      <c r="F51" s="2">
        <v>80</v>
      </c>
      <c r="G51" s="2">
        <v>25</v>
      </c>
      <c r="H51" s="2">
        <v>4617</v>
      </c>
      <c r="I51" s="2">
        <v>18163985</v>
      </c>
      <c r="J51" s="2">
        <v>18159354</v>
      </c>
      <c r="K51" s="2">
        <v>0</v>
      </c>
      <c r="L51" s="2">
        <v>3036</v>
      </c>
    </row>
    <row r="52" spans="1:12" x14ac:dyDescent="0.25">
      <c r="A52" t="s">
        <v>83</v>
      </c>
      <c r="C52" t="s">
        <v>172</v>
      </c>
      <c r="D52">
        <f>SUM(D50:D51)</f>
        <v>26909</v>
      </c>
    </row>
    <row r="53" spans="1:12" x14ac:dyDescent="0.25">
      <c r="A53">
        <f>(C50/100)*D50</f>
        <v>18659.063499999997</v>
      </c>
      <c r="C53" s="4" t="s">
        <v>85</v>
      </c>
      <c r="D53" s="18">
        <f>(A56/D52)/D52</f>
        <v>3.0679706473196135E-5</v>
      </c>
    </row>
    <row r="54" spans="1:12" x14ac:dyDescent="0.25">
      <c r="A54" s="2">
        <f>(C51/100)*D51</f>
        <v>3556.0475999999994</v>
      </c>
      <c r="C54" s="4" t="s">
        <v>86</v>
      </c>
      <c r="D54" s="18">
        <f>(C50/100)/D50</f>
        <v>3.8131187559332755E-5</v>
      </c>
    </row>
    <row r="55" spans="1:12" x14ac:dyDescent="0.25">
      <c r="A55">
        <f>SUM(A53:A54)</f>
        <v>22215.111099999995</v>
      </c>
      <c r="C55" t="s">
        <v>87</v>
      </c>
    </row>
    <row r="56" spans="1:12" x14ac:dyDescent="0.25">
      <c r="A56">
        <v>22215</v>
      </c>
      <c r="B56" t="s">
        <v>88</v>
      </c>
    </row>
    <row r="59" spans="1:12" x14ac:dyDescent="0.25">
      <c r="A59" t="s">
        <v>99</v>
      </c>
      <c r="B59" t="s">
        <v>71</v>
      </c>
      <c r="C59" t="s">
        <v>72</v>
      </c>
      <c r="D59" t="s">
        <v>73</v>
      </c>
      <c r="E59" t="s">
        <v>74</v>
      </c>
      <c r="F59" t="s">
        <v>75</v>
      </c>
      <c r="G59" t="s">
        <v>76</v>
      </c>
      <c r="H59" t="s">
        <v>77</v>
      </c>
      <c r="I59" t="s">
        <v>78</v>
      </c>
      <c r="J59" t="s">
        <v>79</v>
      </c>
      <c r="K59" t="s">
        <v>80</v>
      </c>
      <c r="L59" t="s">
        <v>81</v>
      </c>
    </row>
    <row r="60" spans="1:12" x14ac:dyDescent="0.25">
      <c r="A60" t="s">
        <v>187</v>
      </c>
      <c r="B60" t="s">
        <v>188</v>
      </c>
      <c r="C60">
        <v>75.569999999999993</v>
      </c>
      <c r="D60">
        <v>19653</v>
      </c>
      <c r="E60">
        <v>3262</v>
      </c>
      <c r="F60">
        <v>390</v>
      </c>
      <c r="G60">
        <v>8036</v>
      </c>
      <c r="H60">
        <v>27191</v>
      </c>
      <c r="I60">
        <v>4929156</v>
      </c>
      <c r="J60">
        <v>4910546</v>
      </c>
      <c r="K60">
        <v>0</v>
      </c>
      <c r="L60" s="1">
        <v>13430</v>
      </c>
    </row>
    <row r="61" spans="1:12" x14ac:dyDescent="0.25">
      <c r="A61" t="s">
        <v>187</v>
      </c>
      <c r="B61" t="s">
        <v>188</v>
      </c>
      <c r="C61">
        <v>78.989999999999995</v>
      </c>
      <c r="D61">
        <v>3951</v>
      </c>
      <c r="E61">
        <v>618</v>
      </c>
      <c r="F61">
        <v>54</v>
      </c>
      <c r="G61">
        <v>1</v>
      </c>
      <c r="H61">
        <v>3843</v>
      </c>
      <c r="I61">
        <v>4937253</v>
      </c>
      <c r="J61">
        <v>4933407</v>
      </c>
      <c r="K61">
        <v>0</v>
      </c>
      <c r="L61">
        <v>3332</v>
      </c>
    </row>
    <row r="62" spans="1:12" x14ac:dyDescent="0.25">
      <c r="A62" t="s">
        <v>187</v>
      </c>
      <c r="B62" t="s">
        <v>188</v>
      </c>
      <c r="C62">
        <v>79.98</v>
      </c>
      <c r="D62">
        <v>1319</v>
      </c>
      <c r="E62">
        <v>216</v>
      </c>
      <c r="F62">
        <v>19</v>
      </c>
      <c r="G62">
        <v>3913</v>
      </c>
      <c r="H62">
        <v>5205</v>
      </c>
      <c r="I62">
        <v>4933229</v>
      </c>
      <c r="J62">
        <v>4931933</v>
      </c>
      <c r="K62">
        <v>0</v>
      </c>
      <c r="L62">
        <v>1146</v>
      </c>
    </row>
    <row r="63" spans="1:12" x14ac:dyDescent="0.25">
      <c r="A63" t="s">
        <v>187</v>
      </c>
      <c r="B63" t="s">
        <v>188</v>
      </c>
      <c r="C63">
        <v>75.33</v>
      </c>
      <c r="D63">
        <v>1536</v>
      </c>
      <c r="E63">
        <v>277</v>
      </c>
      <c r="F63">
        <v>27</v>
      </c>
      <c r="G63">
        <v>6182</v>
      </c>
      <c r="H63">
        <v>7692</v>
      </c>
      <c r="I63">
        <v>4930843</v>
      </c>
      <c r="J63">
        <v>4929385</v>
      </c>
      <c r="K63">
        <v>0</v>
      </c>
      <c r="L63">
        <v>1032</v>
      </c>
    </row>
    <row r="64" spans="1:12" x14ac:dyDescent="0.25">
      <c r="A64" s="2" t="s">
        <v>187</v>
      </c>
      <c r="B64" s="2" t="s">
        <v>188</v>
      </c>
      <c r="C64" s="2">
        <v>77.05</v>
      </c>
      <c r="D64" s="2">
        <v>767</v>
      </c>
      <c r="E64" s="2">
        <v>132</v>
      </c>
      <c r="F64" s="2">
        <v>15</v>
      </c>
      <c r="G64" s="2">
        <v>5225</v>
      </c>
      <c r="H64" s="2">
        <v>5956</v>
      </c>
      <c r="I64" s="2">
        <v>4931837</v>
      </c>
      <c r="J64" s="2">
        <v>4931080</v>
      </c>
      <c r="K64" s="8">
        <v>2.0000000000000001E-156</v>
      </c>
      <c r="L64" s="2">
        <v>562</v>
      </c>
    </row>
    <row r="65" spans="1:12" x14ac:dyDescent="0.25">
      <c r="A65" s="6" t="s">
        <v>83</v>
      </c>
      <c r="C65" t="s">
        <v>172</v>
      </c>
      <c r="D65">
        <f>SUM(D60:D64)</f>
        <v>27226</v>
      </c>
    </row>
    <row r="66" spans="1:12" x14ac:dyDescent="0.25">
      <c r="A66">
        <f>(C60/100)*D60</f>
        <v>14851.772099999998</v>
      </c>
      <c r="C66" s="4" t="s">
        <v>85</v>
      </c>
      <c r="D66" s="18">
        <f>(A72/D65)/D65</f>
        <v>2.8028138589097501E-5</v>
      </c>
    </row>
    <row r="67" spans="1:12" x14ac:dyDescent="0.25">
      <c r="A67">
        <f>(C61/100)*D61</f>
        <v>3120.8948999999998</v>
      </c>
      <c r="C67" s="4" t="s">
        <v>86</v>
      </c>
      <c r="D67" s="18">
        <f>(C60/100)/D60</f>
        <v>3.8452144710731181E-5</v>
      </c>
    </row>
    <row r="68" spans="1:12" x14ac:dyDescent="0.25">
      <c r="A68">
        <f>(C62/100)*D62</f>
        <v>1054.9362000000001</v>
      </c>
      <c r="C68" t="s">
        <v>87</v>
      </c>
      <c r="D68">
        <v>27209</v>
      </c>
    </row>
    <row r="69" spans="1:12" x14ac:dyDescent="0.25">
      <c r="A69">
        <f>(C63/100)*D63</f>
        <v>1157.0688</v>
      </c>
    </row>
    <row r="70" spans="1:12" x14ac:dyDescent="0.25">
      <c r="A70" s="2">
        <f>(C64/100)*D64</f>
        <v>590.97349999999994</v>
      </c>
    </row>
    <row r="71" spans="1:12" x14ac:dyDescent="0.25">
      <c r="A71">
        <f>SUM(A66:A70)</f>
        <v>20775.645499999999</v>
      </c>
    </row>
    <row r="72" spans="1:12" x14ac:dyDescent="0.25">
      <c r="A72">
        <v>20776</v>
      </c>
      <c r="B72" t="s">
        <v>88</v>
      </c>
    </row>
    <row r="75" spans="1:12" x14ac:dyDescent="0.25">
      <c r="A75" t="s">
        <v>100</v>
      </c>
      <c r="B75" t="s">
        <v>71</v>
      </c>
      <c r="C75" t="s">
        <v>72</v>
      </c>
      <c r="D75" t="s">
        <v>73</v>
      </c>
      <c r="E75" t="s">
        <v>74</v>
      </c>
      <c r="F75" t="s">
        <v>75</v>
      </c>
      <c r="G75" t="s">
        <v>76</v>
      </c>
      <c r="H75" t="s">
        <v>77</v>
      </c>
      <c r="I75" t="s">
        <v>78</v>
      </c>
      <c r="J75" t="s">
        <v>79</v>
      </c>
      <c r="K75" t="s">
        <v>80</v>
      </c>
      <c r="L75" t="s">
        <v>81</v>
      </c>
    </row>
    <row r="76" spans="1:12" x14ac:dyDescent="0.25">
      <c r="A76" t="s">
        <v>189</v>
      </c>
      <c r="B76" t="s">
        <v>179</v>
      </c>
      <c r="C76">
        <v>80.72</v>
      </c>
      <c r="D76">
        <v>20664</v>
      </c>
      <c r="E76">
        <v>2932</v>
      </c>
      <c r="F76">
        <v>266</v>
      </c>
      <c r="G76">
        <v>320</v>
      </c>
      <c r="H76">
        <v>20619</v>
      </c>
      <c r="I76">
        <v>69956668</v>
      </c>
      <c r="J76">
        <v>69936692</v>
      </c>
      <c r="K76">
        <v>0</v>
      </c>
      <c r="L76" s="1">
        <v>19060</v>
      </c>
    </row>
    <row r="77" spans="1:12" x14ac:dyDescent="0.25">
      <c r="A77" s="2" t="s">
        <v>189</v>
      </c>
      <c r="B77" s="2" t="s">
        <v>179</v>
      </c>
      <c r="C77" s="2">
        <v>82.31</v>
      </c>
      <c r="D77" s="2">
        <v>390</v>
      </c>
      <c r="E77" s="2">
        <v>53</v>
      </c>
      <c r="F77" s="2">
        <v>6</v>
      </c>
      <c r="G77" s="2">
        <v>3</v>
      </c>
      <c r="H77" s="2">
        <v>380</v>
      </c>
      <c r="I77" s="2">
        <v>69957767</v>
      </c>
      <c r="J77" s="2">
        <v>69957382</v>
      </c>
      <c r="K77" s="8">
        <v>1.0000000000000001E-101</v>
      </c>
      <c r="L77" s="2">
        <v>379</v>
      </c>
    </row>
    <row r="78" spans="1:12" x14ac:dyDescent="0.25">
      <c r="A78" s="6" t="s">
        <v>190</v>
      </c>
      <c r="B78" s="6" t="s">
        <v>191</v>
      </c>
      <c r="C78" t="s">
        <v>172</v>
      </c>
      <c r="D78">
        <f>SUM(D76:D77)-60</f>
        <v>20994</v>
      </c>
    </row>
    <row r="79" spans="1:12" x14ac:dyDescent="0.25">
      <c r="A79" s="6" t="s">
        <v>83</v>
      </c>
      <c r="C79" s="4" t="s">
        <v>85</v>
      </c>
      <c r="D79" s="18">
        <f>(A83/D78)/D78</f>
        <v>3.8461884376950466E-5</v>
      </c>
    </row>
    <row r="80" spans="1:12" x14ac:dyDescent="0.25">
      <c r="A80">
        <f>(C76/100)*20664</f>
        <v>16679.980800000001</v>
      </c>
      <c r="C80" s="4" t="s">
        <v>86</v>
      </c>
      <c r="D80" s="18">
        <f>(C76/100)/D76</f>
        <v>3.9063104916763457E-5</v>
      </c>
    </row>
    <row r="81" spans="1:12" x14ac:dyDescent="0.25">
      <c r="A81" s="2">
        <f>(C77/100)*(D77-60)</f>
        <v>271.62299999999999</v>
      </c>
      <c r="C81" t="s">
        <v>87</v>
      </c>
      <c r="D81">
        <v>20639</v>
      </c>
    </row>
    <row r="82" spans="1:12" x14ac:dyDescent="0.25">
      <c r="A82">
        <f>SUM(A80:A81)</f>
        <v>16951.603800000001</v>
      </c>
    </row>
    <row r="83" spans="1:12" x14ac:dyDescent="0.25">
      <c r="A83">
        <v>16952</v>
      </c>
      <c r="B83" t="s">
        <v>88</v>
      </c>
    </row>
    <row r="86" spans="1:12" x14ac:dyDescent="0.25">
      <c r="A86" t="s">
        <v>101</v>
      </c>
      <c r="B86" t="s">
        <v>71</v>
      </c>
      <c r="C86" t="s">
        <v>72</v>
      </c>
      <c r="D86" t="s">
        <v>73</v>
      </c>
      <c r="E86" t="s">
        <v>74</v>
      </c>
      <c r="F86" t="s">
        <v>75</v>
      </c>
      <c r="G86" t="s">
        <v>76</v>
      </c>
      <c r="H86" t="s">
        <v>77</v>
      </c>
      <c r="I86" t="s">
        <v>78</v>
      </c>
      <c r="J86" t="s">
        <v>79</v>
      </c>
      <c r="K86" t="s">
        <v>80</v>
      </c>
      <c r="L86" t="s">
        <v>81</v>
      </c>
    </row>
    <row r="87" spans="1:12" x14ac:dyDescent="0.25">
      <c r="A87" t="s">
        <v>192</v>
      </c>
      <c r="B87" t="s">
        <v>193</v>
      </c>
      <c r="C87">
        <v>79.989999999999995</v>
      </c>
      <c r="D87">
        <v>20322</v>
      </c>
      <c r="E87">
        <v>2953</v>
      </c>
      <c r="F87">
        <v>335</v>
      </c>
      <c r="G87">
        <v>6102</v>
      </c>
      <c r="H87">
        <v>25976</v>
      </c>
      <c r="I87">
        <v>7179825</v>
      </c>
      <c r="J87">
        <v>7199479</v>
      </c>
      <c r="K87">
        <v>0</v>
      </c>
      <c r="L87" s="1">
        <v>17810</v>
      </c>
    </row>
    <row r="88" spans="1:12" x14ac:dyDescent="0.25">
      <c r="A88" t="s">
        <v>192</v>
      </c>
      <c r="B88" t="s">
        <v>193</v>
      </c>
      <c r="C88">
        <v>81.349999999999994</v>
      </c>
      <c r="D88">
        <v>13413</v>
      </c>
      <c r="E88">
        <v>1725</v>
      </c>
      <c r="F88">
        <v>200</v>
      </c>
      <c r="G88">
        <v>30910</v>
      </c>
      <c r="H88">
        <v>43966</v>
      </c>
      <c r="I88">
        <v>7204050</v>
      </c>
      <c r="J88">
        <v>7217041</v>
      </c>
      <c r="K88">
        <v>0</v>
      </c>
      <c r="L88" s="1">
        <v>12710</v>
      </c>
    </row>
    <row r="89" spans="1:12" x14ac:dyDescent="0.25">
      <c r="A89" t="s">
        <v>192</v>
      </c>
      <c r="B89" t="s">
        <v>193</v>
      </c>
      <c r="C89">
        <v>81.61</v>
      </c>
      <c r="D89">
        <v>5798</v>
      </c>
      <c r="E89">
        <v>713</v>
      </c>
      <c r="F89">
        <v>92</v>
      </c>
      <c r="G89">
        <v>53731</v>
      </c>
      <c r="H89">
        <v>59346</v>
      </c>
      <c r="I89">
        <v>7228072</v>
      </c>
      <c r="J89">
        <v>7233698</v>
      </c>
      <c r="K89">
        <v>0</v>
      </c>
      <c r="L89">
        <v>5553</v>
      </c>
    </row>
    <row r="90" spans="1:12" x14ac:dyDescent="0.25">
      <c r="A90" t="s">
        <v>192</v>
      </c>
      <c r="B90" t="s">
        <v>193</v>
      </c>
      <c r="C90">
        <v>81.34</v>
      </c>
      <c r="D90">
        <v>3446</v>
      </c>
      <c r="E90">
        <v>489</v>
      </c>
      <c r="F90">
        <v>52</v>
      </c>
      <c r="G90">
        <v>44524</v>
      </c>
      <c r="H90">
        <v>47902</v>
      </c>
      <c r="I90">
        <v>7220240</v>
      </c>
      <c r="J90">
        <v>7223598</v>
      </c>
      <c r="K90">
        <v>0</v>
      </c>
      <c r="L90">
        <v>3220</v>
      </c>
    </row>
    <row r="91" spans="1:12" x14ac:dyDescent="0.25">
      <c r="A91" t="s">
        <v>192</v>
      </c>
      <c r="B91" t="s">
        <v>193</v>
      </c>
      <c r="C91">
        <v>81.23</v>
      </c>
      <c r="D91">
        <v>3048</v>
      </c>
      <c r="E91">
        <v>428</v>
      </c>
      <c r="F91">
        <v>45</v>
      </c>
      <c r="G91">
        <v>1</v>
      </c>
      <c r="H91">
        <v>2983</v>
      </c>
      <c r="I91">
        <v>7173729</v>
      </c>
      <c r="J91">
        <v>7176697</v>
      </c>
      <c r="K91">
        <v>0</v>
      </c>
      <c r="L91">
        <v>2845</v>
      </c>
    </row>
    <row r="92" spans="1:12" x14ac:dyDescent="0.25">
      <c r="A92" t="s">
        <v>192</v>
      </c>
      <c r="B92" t="s">
        <v>193</v>
      </c>
      <c r="C92">
        <v>78.599999999999994</v>
      </c>
      <c r="D92">
        <v>3140</v>
      </c>
      <c r="E92">
        <v>444</v>
      </c>
      <c r="F92">
        <v>61</v>
      </c>
      <c r="G92">
        <v>39282</v>
      </c>
      <c r="H92">
        <v>42343</v>
      </c>
      <c r="I92">
        <v>7217144</v>
      </c>
      <c r="J92">
        <v>7220133</v>
      </c>
      <c r="K92">
        <v>0</v>
      </c>
      <c r="L92">
        <v>2563</v>
      </c>
    </row>
    <row r="93" spans="1:12" x14ac:dyDescent="0.25">
      <c r="A93" t="s">
        <v>192</v>
      </c>
      <c r="B93" t="s">
        <v>193</v>
      </c>
      <c r="C93">
        <v>78.62</v>
      </c>
      <c r="D93">
        <v>2704</v>
      </c>
      <c r="E93">
        <v>411</v>
      </c>
      <c r="F93">
        <v>37</v>
      </c>
      <c r="G93">
        <v>50049</v>
      </c>
      <c r="H93">
        <v>52649</v>
      </c>
      <c r="I93">
        <v>7225224</v>
      </c>
      <c r="J93">
        <v>7227863</v>
      </c>
      <c r="K93">
        <v>0</v>
      </c>
      <c r="L93">
        <v>2255</v>
      </c>
    </row>
    <row r="94" spans="1:12" x14ac:dyDescent="0.25">
      <c r="A94" t="s">
        <v>192</v>
      </c>
      <c r="B94" t="s">
        <v>193</v>
      </c>
      <c r="C94">
        <v>75.290000000000006</v>
      </c>
      <c r="D94">
        <v>2756</v>
      </c>
      <c r="E94">
        <v>451</v>
      </c>
      <c r="F94">
        <v>47</v>
      </c>
      <c r="G94">
        <v>26142</v>
      </c>
      <c r="H94">
        <v>28854</v>
      </c>
      <c r="I94">
        <v>7199497</v>
      </c>
      <c r="J94">
        <v>7202065</v>
      </c>
      <c r="K94">
        <v>0</v>
      </c>
      <c r="L94">
        <v>1896</v>
      </c>
    </row>
    <row r="95" spans="1:12" x14ac:dyDescent="0.25">
      <c r="A95" t="s">
        <v>192</v>
      </c>
      <c r="B95" t="s">
        <v>193</v>
      </c>
      <c r="C95">
        <v>85.7</v>
      </c>
      <c r="D95">
        <v>1266</v>
      </c>
      <c r="E95">
        <v>98</v>
      </c>
      <c r="F95">
        <v>12</v>
      </c>
      <c r="G95">
        <v>3149</v>
      </c>
      <c r="H95">
        <v>4403</v>
      </c>
      <c r="I95">
        <v>7177239</v>
      </c>
      <c r="J95">
        <v>7178432</v>
      </c>
      <c r="K95">
        <v>0</v>
      </c>
      <c r="L95">
        <v>1489</v>
      </c>
    </row>
    <row r="96" spans="1:12" x14ac:dyDescent="0.25">
      <c r="A96" t="s">
        <v>192</v>
      </c>
      <c r="B96" t="s">
        <v>193</v>
      </c>
      <c r="C96">
        <v>77.67</v>
      </c>
      <c r="D96">
        <v>1827</v>
      </c>
      <c r="E96">
        <v>236</v>
      </c>
      <c r="F96">
        <v>31</v>
      </c>
      <c r="G96">
        <v>28990</v>
      </c>
      <c r="H96">
        <v>30739</v>
      </c>
      <c r="I96">
        <v>7202092</v>
      </c>
      <c r="J96">
        <v>7203823</v>
      </c>
      <c r="K96">
        <v>0</v>
      </c>
      <c r="L96">
        <v>1471</v>
      </c>
    </row>
    <row r="97" spans="1:12" x14ac:dyDescent="0.25">
      <c r="A97" t="s">
        <v>192</v>
      </c>
      <c r="B97" t="s">
        <v>193</v>
      </c>
      <c r="C97">
        <v>76.64</v>
      </c>
      <c r="D97">
        <v>1434</v>
      </c>
      <c r="E97">
        <v>252</v>
      </c>
      <c r="F97">
        <v>23</v>
      </c>
      <c r="G97">
        <v>60539</v>
      </c>
      <c r="H97">
        <v>61929</v>
      </c>
      <c r="I97">
        <v>7234357</v>
      </c>
      <c r="J97">
        <v>7235750</v>
      </c>
      <c r="K97">
        <v>0</v>
      </c>
      <c r="L97">
        <v>1047</v>
      </c>
    </row>
    <row r="98" spans="1:12" x14ac:dyDescent="0.25">
      <c r="A98" t="s">
        <v>192</v>
      </c>
      <c r="B98" t="s">
        <v>193</v>
      </c>
      <c r="C98">
        <v>79.8</v>
      </c>
      <c r="D98">
        <v>990</v>
      </c>
      <c r="E98">
        <v>162</v>
      </c>
      <c r="F98">
        <v>9</v>
      </c>
      <c r="G98">
        <v>47944</v>
      </c>
      <c r="H98">
        <v>48921</v>
      </c>
      <c r="I98">
        <v>7223715</v>
      </c>
      <c r="J98">
        <v>7224678</v>
      </c>
      <c r="K98">
        <v>0</v>
      </c>
      <c r="L98">
        <v>877</v>
      </c>
    </row>
    <row r="99" spans="1:12" x14ac:dyDescent="0.25">
      <c r="A99" t="s">
        <v>192</v>
      </c>
      <c r="B99" t="s">
        <v>193</v>
      </c>
      <c r="C99">
        <v>78.02</v>
      </c>
      <c r="D99">
        <v>878</v>
      </c>
      <c r="E99">
        <v>149</v>
      </c>
      <c r="F99">
        <v>11</v>
      </c>
      <c r="G99">
        <v>5066</v>
      </c>
      <c r="H99">
        <v>5929</v>
      </c>
      <c r="I99">
        <v>7178614</v>
      </c>
      <c r="J99">
        <v>7179461</v>
      </c>
      <c r="K99">
        <v>0</v>
      </c>
      <c r="L99">
        <v>704</v>
      </c>
    </row>
    <row r="100" spans="1:12" x14ac:dyDescent="0.25">
      <c r="A100" t="s">
        <v>192</v>
      </c>
      <c r="B100" t="s">
        <v>193</v>
      </c>
      <c r="C100">
        <v>80.55</v>
      </c>
      <c r="D100">
        <v>761</v>
      </c>
      <c r="E100">
        <v>106</v>
      </c>
      <c r="F100">
        <v>18</v>
      </c>
      <c r="G100">
        <v>59677</v>
      </c>
      <c r="H100">
        <v>60422</v>
      </c>
      <c r="I100">
        <v>7233708</v>
      </c>
      <c r="J100">
        <v>7234441</v>
      </c>
      <c r="K100">
        <v>0</v>
      </c>
      <c r="L100">
        <v>663</v>
      </c>
    </row>
    <row r="101" spans="1:12" x14ac:dyDescent="0.25">
      <c r="A101" t="s">
        <v>192</v>
      </c>
      <c r="B101" t="s">
        <v>193</v>
      </c>
      <c r="C101">
        <v>80.72</v>
      </c>
      <c r="D101">
        <v>503</v>
      </c>
      <c r="E101">
        <v>64</v>
      </c>
      <c r="F101">
        <v>7</v>
      </c>
      <c r="G101">
        <v>49352</v>
      </c>
      <c r="H101">
        <v>49838</v>
      </c>
      <c r="I101">
        <v>7224678</v>
      </c>
      <c r="J101">
        <v>7225163</v>
      </c>
      <c r="K101" s="1">
        <v>8.0000000000000004E-128</v>
      </c>
      <c r="L101">
        <v>468</v>
      </c>
    </row>
    <row r="102" spans="1:12" x14ac:dyDescent="0.25">
      <c r="A102" t="s">
        <v>192</v>
      </c>
      <c r="B102" t="s">
        <v>193</v>
      </c>
      <c r="C102">
        <v>72.040000000000006</v>
      </c>
      <c r="D102">
        <v>186</v>
      </c>
      <c r="E102">
        <v>25</v>
      </c>
      <c r="F102">
        <v>6</v>
      </c>
      <c r="G102">
        <v>53466</v>
      </c>
      <c r="H102">
        <v>53636</v>
      </c>
      <c r="I102">
        <v>7227860</v>
      </c>
      <c r="J102">
        <v>7228033</v>
      </c>
      <c r="K102" s="1">
        <v>9.9999999999999998E-17</v>
      </c>
      <c r="L102">
        <v>98.7</v>
      </c>
    </row>
    <row r="103" spans="1:12" x14ac:dyDescent="0.25">
      <c r="A103" t="s">
        <v>192</v>
      </c>
      <c r="B103" t="s">
        <v>193</v>
      </c>
      <c r="C103">
        <v>81.73</v>
      </c>
      <c r="D103">
        <v>104</v>
      </c>
      <c r="E103">
        <v>18</v>
      </c>
      <c r="F103">
        <v>1</v>
      </c>
      <c r="G103">
        <v>60430</v>
      </c>
      <c r="H103">
        <v>60532</v>
      </c>
      <c r="I103">
        <v>7236884</v>
      </c>
      <c r="J103">
        <v>7236987</v>
      </c>
      <c r="K103" s="1">
        <v>9.9999999999999998E-17</v>
      </c>
      <c r="L103">
        <v>98.7</v>
      </c>
    </row>
    <row r="104" spans="1:12" x14ac:dyDescent="0.25">
      <c r="A104" s="2" t="s">
        <v>192</v>
      </c>
      <c r="B104" s="2" t="s">
        <v>193</v>
      </c>
      <c r="C104" s="2">
        <v>74.19</v>
      </c>
      <c r="D104" s="2">
        <v>124</v>
      </c>
      <c r="E104" s="2">
        <v>29</v>
      </c>
      <c r="F104" s="2">
        <v>1</v>
      </c>
      <c r="G104" s="2">
        <v>49930</v>
      </c>
      <c r="H104" s="13">
        <v>50050</v>
      </c>
      <c r="I104" s="2">
        <v>11948477</v>
      </c>
      <c r="J104" s="2">
        <v>11948354</v>
      </c>
      <c r="K104" s="8">
        <v>1E-10</v>
      </c>
      <c r="L104" s="2">
        <v>78.8</v>
      </c>
    </row>
    <row r="105" spans="1:12" x14ac:dyDescent="0.25">
      <c r="A105" s="6" t="s">
        <v>194</v>
      </c>
      <c r="C105" t="s">
        <v>172</v>
      </c>
      <c r="D105">
        <f>SUM(D87:D104)-2</f>
        <v>62698</v>
      </c>
    </row>
    <row r="106" spans="1:12" x14ac:dyDescent="0.25">
      <c r="A106" s="6" t="s">
        <v>83</v>
      </c>
      <c r="C106" s="4" t="s">
        <v>85</v>
      </c>
      <c r="D106" s="18">
        <f>(A125/D105)/D105</f>
        <v>1.2242564243833982E-5</v>
      </c>
    </row>
    <row r="107" spans="1:12" x14ac:dyDescent="0.25">
      <c r="A107">
        <f t="shared" ref="A107:A112" si="0">(C87/100)*D87</f>
        <v>16255.567799999999</v>
      </c>
      <c r="C107" s="4" t="s">
        <v>86</v>
      </c>
      <c r="D107" s="18">
        <f>(C87/100)/D87</f>
        <v>3.9361283338254109E-5</v>
      </c>
    </row>
    <row r="108" spans="1:12" x14ac:dyDescent="0.25">
      <c r="A108">
        <f t="shared" si="0"/>
        <v>10911.475499999999</v>
      </c>
      <c r="C108" t="s">
        <v>87</v>
      </c>
      <c r="D108">
        <v>61939</v>
      </c>
    </row>
    <row r="109" spans="1:12" x14ac:dyDescent="0.25">
      <c r="A109">
        <f t="shared" si="0"/>
        <v>4731.7478000000001</v>
      </c>
    </row>
    <row r="110" spans="1:12" x14ac:dyDescent="0.25">
      <c r="A110">
        <f t="shared" si="0"/>
        <v>2802.9764</v>
      </c>
    </row>
    <row r="111" spans="1:12" x14ac:dyDescent="0.25">
      <c r="A111">
        <f t="shared" si="0"/>
        <v>2475.8904000000002</v>
      </c>
    </row>
    <row r="112" spans="1:12" x14ac:dyDescent="0.25">
      <c r="A112">
        <f t="shared" si="0"/>
        <v>2468.04</v>
      </c>
    </row>
    <row r="113" spans="1:12" x14ac:dyDescent="0.25">
      <c r="A113">
        <f t="shared" ref="A113:A122" si="1">(C94/100)*D94</f>
        <v>2074.9924000000001</v>
      </c>
    </row>
    <row r="114" spans="1:12" x14ac:dyDescent="0.25">
      <c r="A114">
        <f t="shared" si="1"/>
        <v>1084.962</v>
      </c>
    </row>
    <row r="115" spans="1:12" x14ac:dyDescent="0.25">
      <c r="A115">
        <f t="shared" si="1"/>
        <v>1419.0309000000002</v>
      </c>
    </row>
    <row r="116" spans="1:12" x14ac:dyDescent="0.25">
      <c r="A116">
        <f t="shared" si="1"/>
        <v>1099.0175999999999</v>
      </c>
    </row>
    <row r="117" spans="1:12" x14ac:dyDescent="0.25">
      <c r="A117">
        <f t="shared" si="1"/>
        <v>790.02</v>
      </c>
    </row>
    <row r="118" spans="1:12" x14ac:dyDescent="0.25">
      <c r="A118">
        <f t="shared" si="1"/>
        <v>685.01559999999995</v>
      </c>
    </row>
    <row r="119" spans="1:12" x14ac:dyDescent="0.25">
      <c r="A119">
        <f t="shared" si="1"/>
        <v>612.9855</v>
      </c>
    </row>
    <row r="120" spans="1:12" x14ac:dyDescent="0.25">
      <c r="A120">
        <f t="shared" si="1"/>
        <v>406.02160000000003</v>
      </c>
    </row>
    <row r="121" spans="1:12" x14ac:dyDescent="0.25">
      <c r="A121">
        <f t="shared" si="1"/>
        <v>133.99440000000001</v>
      </c>
    </row>
    <row r="122" spans="1:12" x14ac:dyDescent="0.25">
      <c r="A122">
        <f t="shared" si="1"/>
        <v>84.999200000000002</v>
      </c>
    </row>
    <row r="123" spans="1:12" x14ac:dyDescent="0.25">
      <c r="A123" s="2">
        <f>(C104/100)*D104-2</f>
        <v>89.995599999999996</v>
      </c>
    </row>
    <row r="124" spans="1:12" x14ac:dyDescent="0.25">
      <c r="A124" s="6">
        <f>SUM(A107:A123)-1</f>
        <v>48125.732700000008</v>
      </c>
    </row>
    <row r="125" spans="1:12" x14ac:dyDescent="0.25">
      <c r="A125" s="6">
        <v>48126</v>
      </c>
      <c r="B125" t="s">
        <v>88</v>
      </c>
    </row>
    <row r="128" spans="1:12" x14ac:dyDescent="0.25">
      <c r="A128" t="s">
        <v>102</v>
      </c>
      <c r="B128" t="s">
        <v>71</v>
      </c>
      <c r="C128" t="s">
        <v>72</v>
      </c>
      <c r="D128" t="s">
        <v>73</v>
      </c>
      <c r="E128" t="s">
        <v>74</v>
      </c>
      <c r="F128" t="s">
        <v>75</v>
      </c>
      <c r="G128" t="s">
        <v>76</v>
      </c>
      <c r="H128" t="s">
        <v>77</v>
      </c>
      <c r="I128" t="s">
        <v>78</v>
      </c>
      <c r="J128" t="s">
        <v>79</v>
      </c>
      <c r="K128" t="s">
        <v>80</v>
      </c>
      <c r="L128" t="s">
        <v>81</v>
      </c>
    </row>
    <row r="129" spans="1:12" x14ac:dyDescent="0.25">
      <c r="A129" t="s">
        <v>195</v>
      </c>
      <c r="B129" t="s">
        <v>176</v>
      </c>
      <c r="C129">
        <v>76.260000000000005</v>
      </c>
      <c r="D129">
        <v>19367</v>
      </c>
      <c r="E129">
        <v>3295</v>
      </c>
      <c r="F129">
        <v>313</v>
      </c>
      <c r="G129">
        <v>1523</v>
      </c>
      <c r="H129">
        <v>20296</v>
      </c>
      <c r="I129">
        <v>44315467</v>
      </c>
      <c r="J129">
        <v>44334123</v>
      </c>
      <c r="K129">
        <v>0</v>
      </c>
      <c r="L129" s="1">
        <v>13960</v>
      </c>
    </row>
    <row r="130" spans="1:12" x14ac:dyDescent="0.25">
      <c r="A130" t="s">
        <v>195</v>
      </c>
      <c r="B130" t="s">
        <v>176</v>
      </c>
      <c r="C130">
        <v>75.739999999999995</v>
      </c>
      <c r="D130">
        <v>8142</v>
      </c>
      <c r="E130">
        <v>1391</v>
      </c>
      <c r="F130">
        <v>148</v>
      </c>
      <c r="G130">
        <v>20587</v>
      </c>
      <c r="H130">
        <v>28387</v>
      </c>
      <c r="I130">
        <v>44335382</v>
      </c>
      <c r="J130">
        <v>44343280</v>
      </c>
      <c r="K130">
        <v>0</v>
      </c>
      <c r="L130">
        <v>5638</v>
      </c>
    </row>
    <row r="131" spans="1:12" x14ac:dyDescent="0.25">
      <c r="A131" t="s">
        <v>195</v>
      </c>
      <c r="B131" t="s">
        <v>176</v>
      </c>
      <c r="C131">
        <v>75.69</v>
      </c>
      <c r="D131">
        <v>4923</v>
      </c>
      <c r="E131">
        <v>809</v>
      </c>
      <c r="F131">
        <v>95</v>
      </c>
      <c r="G131">
        <v>28441</v>
      </c>
      <c r="H131">
        <v>33171</v>
      </c>
      <c r="I131">
        <v>44343406</v>
      </c>
      <c r="J131">
        <v>44348132</v>
      </c>
      <c r="K131">
        <v>0</v>
      </c>
      <c r="L131">
        <v>3404</v>
      </c>
    </row>
    <row r="132" spans="1:12" x14ac:dyDescent="0.25">
      <c r="A132" t="s">
        <v>195</v>
      </c>
      <c r="B132" t="s">
        <v>176</v>
      </c>
      <c r="C132">
        <v>78.97</v>
      </c>
      <c r="D132">
        <v>1455</v>
      </c>
      <c r="E132">
        <v>245</v>
      </c>
      <c r="F132">
        <v>21</v>
      </c>
      <c r="G132">
        <v>1</v>
      </c>
      <c r="H132">
        <v>1448</v>
      </c>
      <c r="I132">
        <v>44313810</v>
      </c>
      <c r="J132">
        <v>44315210</v>
      </c>
      <c r="K132">
        <v>0</v>
      </c>
      <c r="L132">
        <v>1205</v>
      </c>
    </row>
    <row r="133" spans="1:12" x14ac:dyDescent="0.25">
      <c r="A133" t="s">
        <v>195</v>
      </c>
      <c r="B133" t="s">
        <v>176</v>
      </c>
      <c r="C133">
        <v>72.900000000000006</v>
      </c>
      <c r="D133">
        <v>310</v>
      </c>
      <c r="E133">
        <v>54</v>
      </c>
      <c r="F133">
        <v>9</v>
      </c>
      <c r="G133">
        <v>20296</v>
      </c>
      <c r="H133">
        <v>20585</v>
      </c>
      <c r="I133">
        <v>44334292</v>
      </c>
      <c r="J133">
        <v>44334591</v>
      </c>
      <c r="K133" s="1">
        <v>2.0000000000000001E-37</v>
      </c>
      <c r="L133">
        <v>167</v>
      </c>
    </row>
    <row r="134" spans="1:12" x14ac:dyDescent="0.25">
      <c r="A134" t="s">
        <v>195</v>
      </c>
      <c r="B134" t="s">
        <v>176</v>
      </c>
      <c r="C134">
        <v>79.209999999999994</v>
      </c>
      <c r="D134">
        <v>178</v>
      </c>
      <c r="E134">
        <v>22</v>
      </c>
      <c r="F134">
        <v>5</v>
      </c>
      <c r="G134">
        <v>33797</v>
      </c>
      <c r="H134">
        <v>33972</v>
      </c>
      <c r="I134">
        <v>44348813</v>
      </c>
      <c r="J134">
        <v>44348977</v>
      </c>
      <c r="K134" s="1">
        <v>5.9999999999999996E-31</v>
      </c>
      <c r="L134">
        <v>145</v>
      </c>
    </row>
    <row r="135" spans="1:12" x14ac:dyDescent="0.25">
      <c r="A135" s="2" t="s">
        <v>195</v>
      </c>
      <c r="B135" s="2" t="s">
        <v>176</v>
      </c>
      <c r="C135" s="2">
        <v>86.44</v>
      </c>
      <c r="D135" s="2">
        <v>118</v>
      </c>
      <c r="E135" s="2">
        <v>16</v>
      </c>
      <c r="F135" s="2">
        <v>0</v>
      </c>
      <c r="G135" s="2">
        <v>34195</v>
      </c>
      <c r="H135" s="2">
        <v>34312</v>
      </c>
      <c r="I135" s="2">
        <v>44349257</v>
      </c>
      <c r="J135" s="2">
        <v>44349374</v>
      </c>
      <c r="K135" s="8">
        <v>8.0000000000000007E-30</v>
      </c>
      <c r="L135" s="2">
        <v>141</v>
      </c>
    </row>
    <row r="136" spans="1:12" x14ac:dyDescent="0.25">
      <c r="A136" s="6" t="s">
        <v>83</v>
      </c>
      <c r="C136" t="s">
        <v>172</v>
      </c>
      <c r="D136">
        <f>SUM(D129:D135)</f>
        <v>34493</v>
      </c>
    </row>
    <row r="137" spans="1:12" x14ac:dyDescent="0.25">
      <c r="A137">
        <f t="shared" ref="A137:A143" si="2">(C129/100)*D129</f>
        <v>14769.274200000002</v>
      </c>
      <c r="C137" s="4" t="s">
        <v>85</v>
      </c>
      <c r="D137" s="18">
        <f>(A145/D136)/D129</f>
        <v>3.9339790239370215E-5</v>
      </c>
    </row>
    <row r="138" spans="1:12" x14ac:dyDescent="0.25">
      <c r="A138">
        <f t="shared" si="2"/>
        <v>6166.7507999999998</v>
      </c>
      <c r="C138" s="4" t="s">
        <v>86</v>
      </c>
      <c r="D138" s="18">
        <f>(C129/100)/D129</f>
        <v>3.9376258584189601E-5</v>
      </c>
    </row>
    <row r="139" spans="1:12" x14ac:dyDescent="0.25">
      <c r="A139">
        <f t="shared" si="2"/>
        <v>3726.2186999999999</v>
      </c>
      <c r="C139" t="s">
        <v>87</v>
      </c>
      <c r="D139">
        <v>34367</v>
      </c>
    </row>
    <row r="140" spans="1:12" x14ac:dyDescent="0.25">
      <c r="A140">
        <f t="shared" si="2"/>
        <v>1149.0135</v>
      </c>
    </row>
    <row r="141" spans="1:12" x14ac:dyDescent="0.25">
      <c r="A141">
        <f t="shared" si="2"/>
        <v>225.99000000000004</v>
      </c>
    </row>
    <row r="142" spans="1:12" x14ac:dyDescent="0.25">
      <c r="A142">
        <f t="shared" si="2"/>
        <v>140.99379999999999</v>
      </c>
    </row>
    <row r="143" spans="1:12" x14ac:dyDescent="0.25">
      <c r="A143" s="2">
        <f t="shared" si="2"/>
        <v>101.99919999999999</v>
      </c>
    </row>
    <row r="144" spans="1:12" x14ac:dyDescent="0.25">
      <c r="A144" s="6">
        <f>SUM(A137:A143)</f>
        <v>26280.240200000004</v>
      </c>
    </row>
    <row r="145" spans="1:12" x14ac:dyDescent="0.25">
      <c r="A145">
        <v>26280</v>
      </c>
      <c r="B145" t="s">
        <v>88</v>
      </c>
    </row>
    <row r="148" spans="1:12" x14ac:dyDescent="0.25">
      <c r="A148" t="s">
        <v>104</v>
      </c>
      <c r="B148" t="s">
        <v>71</v>
      </c>
      <c r="C148" t="s">
        <v>72</v>
      </c>
      <c r="D148" t="s">
        <v>73</v>
      </c>
      <c r="E148" t="s">
        <v>74</v>
      </c>
      <c r="F148" t="s">
        <v>75</v>
      </c>
      <c r="G148" t="s">
        <v>76</v>
      </c>
      <c r="H148" t="s">
        <v>77</v>
      </c>
      <c r="I148" t="s">
        <v>78</v>
      </c>
      <c r="J148" t="s">
        <v>79</v>
      </c>
      <c r="K148" t="s">
        <v>80</v>
      </c>
      <c r="L148" t="s">
        <v>81</v>
      </c>
    </row>
    <row r="149" spans="1:12" x14ac:dyDescent="0.25">
      <c r="A149" t="s">
        <v>196</v>
      </c>
      <c r="B149" t="s">
        <v>197</v>
      </c>
      <c r="C149">
        <v>74.849999999999994</v>
      </c>
      <c r="D149">
        <v>18747</v>
      </c>
      <c r="E149">
        <v>3222</v>
      </c>
      <c r="F149">
        <v>357</v>
      </c>
      <c r="G149">
        <v>6662</v>
      </c>
      <c r="H149">
        <v>24631</v>
      </c>
      <c r="I149">
        <v>7038783</v>
      </c>
      <c r="J149">
        <v>7020753</v>
      </c>
      <c r="K149">
        <v>0</v>
      </c>
      <c r="L149" s="1">
        <v>12290</v>
      </c>
    </row>
    <row r="150" spans="1:12" x14ac:dyDescent="0.25">
      <c r="A150" t="s">
        <v>196</v>
      </c>
      <c r="B150" t="s">
        <v>197</v>
      </c>
      <c r="C150">
        <v>78.180000000000007</v>
      </c>
      <c r="D150">
        <v>2488</v>
      </c>
      <c r="E150">
        <v>398</v>
      </c>
      <c r="F150">
        <v>30</v>
      </c>
      <c r="G150">
        <v>2870</v>
      </c>
      <c r="H150">
        <v>5278</v>
      </c>
      <c r="I150">
        <v>7042510</v>
      </c>
      <c r="J150">
        <v>7040089</v>
      </c>
      <c r="K150">
        <v>0</v>
      </c>
      <c r="L150">
        <v>2035</v>
      </c>
    </row>
    <row r="151" spans="1:12" x14ac:dyDescent="0.25">
      <c r="A151" t="s">
        <v>196</v>
      </c>
      <c r="B151" t="s">
        <v>197</v>
      </c>
      <c r="C151">
        <v>75.13</v>
      </c>
      <c r="D151">
        <v>1166</v>
      </c>
      <c r="E151">
        <v>197</v>
      </c>
      <c r="F151">
        <v>23</v>
      </c>
      <c r="G151">
        <v>5317</v>
      </c>
      <c r="H151">
        <v>6428</v>
      </c>
      <c r="I151">
        <v>7039977</v>
      </c>
      <c r="J151">
        <v>7038851</v>
      </c>
      <c r="K151">
        <v>0</v>
      </c>
      <c r="L151">
        <v>776</v>
      </c>
    </row>
    <row r="152" spans="1:12" x14ac:dyDescent="0.25">
      <c r="A152" t="s">
        <v>196</v>
      </c>
      <c r="B152" t="s">
        <v>197</v>
      </c>
      <c r="C152">
        <v>74.3</v>
      </c>
      <c r="D152">
        <v>1074</v>
      </c>
      <c r="E152">
        <v>193</v>
      </c>
      <c r="F152">
        <v>28</v>
      </c>
      <c r="G152">
        <v>155</v>
      </c>
      <c r="H152">
        <v>1191</v>
      </c>
      <c r="I152">
        <v>7045205</v>
      </c>
      <c r="J152">
        <v>7044178</v>
      </c>
      <c r="K152" s="1">
        <v>2E-180</v>
      </c>
      <c r="L152">
        <v>641</v>
      </c>
    </row>
    <row r="153" spans="1:12" x14ac:dyDescent="0.25">
      <c r="A153" t="s">
        <v>196</v>
      </c>
      <c r="B153" t="s">
        <v>197</v>
      </c>
      <c r="C153">
        <v>71.64</v>
      </c>
      <c r="D153">
        <v>1026</v>
      </c>
      <c r="E153">
        <v>213</v>
      </c>
      <c r="F153">
        <v>19</v>
      </c>
      <c r="G153">
        <v>1885</v>
      </c>
      <c r="H153">
        <v>2857</v>
      </c>
      <c r="I153">
        <v>7044157</v>
      </c>
      <c r="J153">
        <v>7043157</v>
      </c>
      <c r="K153" s="1">
        <v>3.9999999999999997E-145</v>
      </c>
      <c r="L153">
        <v>524</v>
      </c>
    </row>
    <row r="154" spans="1:12" x14ac:dyDescent="0.25">
      <c r="A154" s="2" t="s">
        <v>196</v>
      </c>
      <c r="B154" s="2" t="s">
        <v>197</v>
      </c>
      <c r="C154" s="2">
        <v>76.72</v>
      </c>
      <c r="D154" s="2">
        <v>232</v>
      </c>
      <c r="E154" s="2">
        <v>40</v>
      </c>
      <c r="F154" s="2">
        <v>4</v>
      </c>
      <c r="G154" s="2">
        <v>6439</v>
      </c>
      <c r="H154" s="2">
        <v>6661</v>
      </c>
      <c r="I154" s="2">
        <v>5436802</v>
      </c>
      <c r="J154" s="2">
        <v>5437028</v>
      </c>
      <c r="K154" s="8">
        <v>9.9999999999999996E-39</v>
      </c>
      <c r="L154" s="2">
        <v>170</v>
      </c>
    </row>
    <row r="155" spans="1:12" x14ac:dyDescent="0.25">
      <c r="A155" s="6" t="s">
        <v>83</v>
      </c>
      <c r="C155" t="s">
        <v>172</v>
      </c>
      <c r="D155">
        <f>SUM(D149:D154)</f>
        <v>24733</v>
      </c>
    </row>
    <row r="156" spans="1:12" x14ac:dyDescent="0.25">
      <c r="A156">
        <f t="shared" ref="A156:A161" si="3">(C149/100)*D149</f>
        <v>14032.129499999999</v>
      </c>
      <c r="C156" s="4" t="s">
        <v>85</v>
      </c>
      <c r="D156" s="12">
        <f>(A163/D155)/D155</f>
        <v>3.0347153734582545E-5</v>
      </c>
    </row>
    <row r="157" spans="1:12" x14ac:dyDescent="0.25">
      <c r="A157">
        <f t="shared" si="3"/>
        <v>1945.1184000000001</v>
      </c>
      <c r="C157" s="4" t="s">
        <v>86</v>
      </c>
      <c r="D157" s="12">
        <f>(C149/100)/D149</f>
        <v>3.9926388222115537E-5</v>
      </c>
    </row>
    <row r="158" spans="1:12" x14ac:dyDescent="0.25">
      <c r="A158">
        <f t="shared" si="3"/>
        <v>876.01580000000001</v>
      </c>
      <c r="C158" t="s">
        <v>87</v>
      </c>
      <c r="D158">
        <v>24669</v>
      </c>
    </row>
    <row r="159" spans="1:12" x14ac:dyDescent="0.25">
      <c r="A159">
        <f t="shared" si="3"/>
        <v>797.98199999999997</v>
      </c>
    </row>
    <row r="160" spans="1:12" x14ac:dyDescent="0.25">
      <c r="A160">
        <f t="shared" si="3"/>
        <v>735.02640000000008</v>
      </c>
    </row>
    <row r="161" spans="1:12" x14ac:dyDescent="0.25">
      <c r="A161" s="2">
        <f t="shared" si="3"/>
        <v>177.99039999999999</v>
      </c>
    </row>
    <row r="162" spans="1:12" x14ac:dyDescent="0.25">
      <c r="A162" s="6">
        <f>SUM(A156:A161)</f>
        <v>18564.262499999997</v>
      </c>
    </row>
    <row r="163" spans="1:12" x14ac:dyDescent="0.25">
      <c r="A163">
        <v>18564</v>
      </c>
      <c r="B163" t="s">
        <v>88</v>
      </c>
    </row>
    <row r="166" spans="1:12" x14ac:dyDescent="0.25">
      <c r="A166" t="s">
        <v>105</v>
      </c>
      <c r="B166" t="s">
        <v>71</v>
      </c>
      <c r="C166" t="s">
        <v>72</v>
      </c>
      <c r="D166" t="s">
        <v>73</v>
      </c>
      <c r="E166" t="s">
        <v>74</v>
      </c>
      <c r="F166" t="s">
        <v>75</v>
      </c>
      <c r="G166" t="s">
        <v>76</v>
      </c>
      <c r="H166" t="s">
        <v>77</v>
      </c>
      <c r="I166" t="s">
        <v>78</v>
      </c>
      <c r="J166" t="s">
        <v>79</v>
      </c>
      <c r="K166" t="s">
        <v>80</v>
      </c>
      <c r="L166" t="s">
        <v>81</v>
      </c>
    </row>
    <row r="167" spans="1:12" x14ac:dyDescent="0.25">
      <c r="A167" t="s">
        <v>198</v>
      </c>
      <c r="B167" t="s">
        <v>176</v>
      </c>
      <c r="C167">
        <v>76.989999999999995</v>
      </c>
      <c r="D167">
        <v>19219</v>
      </c>
      <c r="E167">
        <v>3110</v>
      </c>
      <c r="F167">
        <v>327</v>
      </c>
      <c r="G167">
        <v>5654</v>
      </c>
      <c r="H167">
        <v>24288</v>
      </c>
      <c r="I167">
        <v>16397199</v>
      </c>
      <c r="J167">
        <v>16378710</v>
      </c>
      <c r="K167">
        <v>0</v>
      </c>
      <c r="L167" s="1">
        <v>14430</v>
      </c>
    </row>
    <row r="168" spans="1:12" x14ac:dyDescent="0.25">
      <c r="A168" t="s">
        <v>198</v>
      </c>
      <c r="B168" t="s">
        <v>176</v>
      </c>
      <c r="C168">
        <v>72.06</v>
      </c>
      <c r="D168">
        <v>3411</v>
      </c>
      <c r="E168">
        <v>690</v>
      </c>
      <c r="F168">
        <v>72</v>
      </c>
      <c r="G168">
        <v>11</v>
      </c>
      <c r="H168">
        <v>3309</v>
      </c>
      <c r="I168">
        <v>16402332</v>
      </c>
      <c r="J168">
        <v>16399073</v>
      </c>
      <c r="K168">
        <v>0</v>
      </c>
      <c r="L168">
        <v>1768</v>
      </c>
    </row>
    <row r="169" spans="1:12" x14ac:dyDescent="0.25">
      <c r="A169" t="s">
        <v>198</v>
      </c>
      <c r="B169" t="s">
        <v>176</v>
      </c>
      <c r="C169">
        <v>77.709999999999994</v>
      </c>
      <c r="D169">
        <v>1987</v>
      </c>
      <c r="E169">
        <v>312</v>
      </c>
      <c r="F169">
        <v>31</v>
      </c>
      <c r="G169">
        <v>26260</v>
      </c>
      <c r="H169">
        <v>28193</v>
      </c>
      <c r="I169">
        <v>16375721</v>
      </c>
      <c r="J169">
        <v>16373813</v>
      </c>
      <c r="K169">
        <v>0</v>
      </c>
      <c r="L169">
        <v>1564</v>
      </c>
    </row>
    <row r="170" spans="1:12" x14ac:dyDescent="0.25">
      <c r="A170" t="s">
        <v>198</v>
      </c>
      <c r="B170" t="s">
        <v>176</v>
      </c>
      <c r="C170">
        <v>75.040000000000006</v>
      </c>
      <c r="D170">
        <v>1382</v>
      </c>
      <c r="E170">
        <v>233</v>
      </c>
      <c r="F170">
        <v>30</v>
      </c>
      <c r="G170">
        <v>24360</v>
      </c>
      <c r="H170">
        <v>25690</v>
      </c>
      <c r="I170">
        <v>16378585</v>
      </c>
      <c r="J170">
        <v>16377265</v>
      </c>
      <c r="K170">
        <v>0</v>
      </c>
      <c r="L170">
        <v>902</v>
      </c>
    </row>
    <row r="171" spans="1:12" x14ac:dyDescent="0.25">
      <c r="A171" t="s">
        <v>198</v>
      </c>
      <c r="B171" t="s">
        <v>176</v>
      </c>
      <c r="C171">
        <v>71.53</v>
      </c>
      <c r="D171">
        <v>1549</v>
      </c>
      <c r="E171">
        <v>295</v>
      </c>
      <c r="F171">
        <v>31</v>
      </c>
      <c r="G171">
        <v>4002</v>
      </c>
      <c r="H171">
        <v>5523</v>
      </c>
      <c r="I171">
        <v>16398769</v>
      </c>
      <c r="J171">
        <v>16397340</v>
      </c>
      <c r="K171">
        <v>0</v>
      </c>
      <c r="L171">
        <v>798</v>
      </c>
    </row>
    <row r="172" spans="1:12" x14ac:dyDescent="0.25">
      <c r="A172" t="s">
        <v>198</v>
      </c>
      <c r="B172" t="s">
        <v>176</v>
      </c>
      <c r="C172">
        <v>69.040000000000006</v>
      </c>
      <c r="D172">
        <v>743</v>
      </c>
      <c r="E172">
        <v>142</v>
      </c>
      <c r="F172">
        <v>24</v>
      </c>
      <c r="G172">
        <v>25770</v>
      </c>
      <c r="H172">
        <v>26467</v>
      </c>
      <c r="I172">
        <v>16377257</v>
      </c>
      <c r="J172">
        <v>16376558</v>
      </c>
      <c r="K172" s="1">
        <v>4E-70</v>
      </c>
      <c r="L172">
        <v>275</v>
      </c>
    </row>
    <row r="173" spans="1:12" x14ac:dyDescent="0.25">
      <c r="A173" t="s">
        <v>198</v>
      </c>
      <c r="B173" t="s">
        <v>176</v>
      </c>
      <c r="C173">
        <v>74.91</v>
      </c>
      <c r="D173">
        <v>267</v>
      </c>
      <c r="E173">
        <v>54</v>
      </c>
      <c r="F173">
        <v>4</v>
      </c>
      <c r="G173">
        <v>3426</v>
      </c>
      <c r="H173">
        <v>3692</v>
      </c>
      <c r="I173">
        <v>16399064</v>
      </c>
      <c r="J173">
        <v>16398811</v>
      </c>
      <c r="K173" s="1">
        <v>9.9999999999999993E-40</v>
      </c>
      <c r="L173">
        <v>174</v>
      </c>
    </row>
    <row r="174" spans="1:12" x14ac:dyDescent="0.25">
      <c r="A174" t="s">
        <v>198</v>
      </c>
      <c r="B174" t="s">
        <v>176</v>
      </c>
      <c r="C174">
        <v>81.36</v>
      </c>
      <c r="D174">
        <v>59</v>
      </c>
      <c r="E174">
        <v>9</v>
      </c>
      <c r="F174">
        <v>1</v>
      </c>
      <c r="G174">
        <v>3346</v>
      </c>
      <c r="H174">
        <v>3402</v>
      </c>
      <c r="I174">
        <v>8924966</v>
      </c>
      <c r="J174">
        <v>8925024</v>
      </c>
      <c r="K174" s="1">
        <v>6.9999999999999999E-4</v>
      </c>
      <c r="L174">
        <v>55.4</v>
      </c>
    </row>
    <row r="175" spans="1:12" x14ac:dyDescent="0.25">
      <c r="A175" s="2" t="s">
        <v>198</v>
      </c>
      <c r="B175" s="2" t="s">
        <v>176</v>
      </c>
      <c r="C175" s="2">
        <v>100</v>
      </c>
      <c r="D175" s="2">
        <v>23</v>
      </c>
      <c r="E175" s="2">
        <v>0</v>
      </c>
      <c r="F175" s="2">
        <v>0</v>
      </c>
      <c r="G175" s="2">
        <v>24969</v>
      </c>
      <c r="H175" s="2">
        <v>24991</v>
      </c>
      <c r="I175" s="2">
        <v>7798121</v>
      </c>
      <c r="J175" s="2">
        <v>7798099</v>
      </c>
      <c r="K175" s="2">
        <v>4.5</v>
      </c>
      <c r="L175" s="2">
        <v>42.8</v>
      </c>
    </row>
    <row r="176" spans="1:12" x14ac:dyDescent="0.25">
      <c r="A176" s="6" t="s">
        <v>83</v>
      </c>
      <c r="C176" t="s">
        <v>172</v>
      </c>
      <c r="D176">
        <f>SUM(D167:D175)</f>
        <v>28640</v>
      </c>
    </row>
    <row r="177" spans="1:12" x14ac:dyDescent="0.25">
      <c r="A177">
        <f t="shared" ref="A177:A185" si="4">(C167/100)*D167</f>
        <v>14796.708099999998</v>
      </c>
      <c r="C177" s="4" t="s">
        <v>85</v>
      </c>
      <c r="D177" s="12">
        <f>(A187/D176)/D176</f>
        <v>2.6489497830904155E-5</v>
      </c>
    </row>
    <row r="178" spans="1:12" x14ac:dyDescent="0.25">
      <c r="A178">
        <f t="shared" si="4"/>
        <v>2457.9666000000002</v>
      </c>
      <c r="C178" s="4" t="s">
        <v>86</v>
      </c>
      <c r="D178" s="12">
        <f>(C167/100)/D167</f>
        <v>4.0059316301576562E-5</v>
      </c>
    </row>
    <row r="179" spans="1:12" x14ac:dyDescent="0.25">
      <c r="A179">
        <f t="shared" si="4"/>
        <v>1544.0976999999998</v>
      </c>
      <c r="C179" t="s">
        <v>87</v>
      </c>
      <c r="D179">
        <v>28225</v>
      </c>
    </row>
    <row r="180" spans="1:12" x14ac:dyDescent="0.25">
      <c r="A180">
        <f t="shared" si="4"/>
        <v>1037.0528000000002</v>
      </c>
    </row>
    <row r="181" spans="1:12" x14ac:dyDescent="0.25">
      <c r="A181">
        <f t="shared" si="4"/>
        <v>1107.9997000000001</v>
      </c>
    </row>
    <row r="182" spans="1:12" x14ac:dyDescent="0.25">
      <c r="A182">
        <f t="shared" si="4"/>
        <v>512.96720000000005</v>
      </c>
    </row>
    <row r="183" spans="1:12" x14ac:dyDescent="0.25">
      <c r="A183">
        <f t="shared" si="4"/>
        <v>200.00970000000001</v>
      </c>
    </row>
    <row r="184" spans="1:12" x14ac:dyDescent="0.25">
      <c r="A184">
        <f t="shared" si="4"/>
        <v>48.002400000000002</v>
      </c>
    </row>
    <row r="185" spans="1:12" x14ac:dyDescent="0.25">
      <c r="A185" s="2">
        <f t="shared" si="4"/>
        <v>23</v>
      </c>
    </row>
    <row r="186" spans="1:12" x14ac:dyDescent="0.25">
      <c r="A186">
        <f>SUM(A177:A185)</f>
        <v>21727.804199999999</v>
      </c>
    </row>
    <row r="187" spans="1:12" x14ac:dyDescent="0.25">
      <c r="A187">
        <f>21728</f>
        <v>21728</v>
      </c>
      <c r="B187" t="s">
        <v>88</v>
      </c>
    </row>
    <row r="190" spans="1:12" x14ac:dyDescent="0.25">
      <c r="A190" t="s">
        <v>106</v>
      </c>
      <c r="B190" t="s">
        <v>71</v>
      </c>
      <c r="C190" t="s">
        <v>72</v>
      </c>
      <c r="D190" t="s">
        <v>73</v>
      </c>
      <c r="E190" t="s">
        <v>74</v>
      </c>
      <c r="F190" t="s">
        <v>75</v>
      </c>
      <c r="G190" t="s">
        <v>76</v>
      </c>
      <c r="H190" t="s">
        <v>77</v>
      </c>
      <c r="I190" t="s">
        <v>78</v>
      </c>
      <c r="J190" t="s">
        <v>79</v>
      </c>
      <c r="K190" t="s">
        <v>80</v>
      </c>
      <c r="L190" t="s">
        <v>81</v>
      </c>
    </row>
    <row r="191" spans="1:12" x14ac:dyDescent="0.25">
      <c r="A191" t="s">
        <v>199</v>
      </c>
      <c r="B191" t="s">
        <v>200</v>
      </c>
      <c r="C191">
        <v>74.48</v>
      </c>
      <c r="D191">
        <v>18112</v>
      </c>
      <c r="E191">
        <v>3069</v>
      </c>
      <c r="F191">
        <v>380</v>
      </c>
      <c r="G191">
        <v>9011</v>
      </c>
      <c r="H191">
        <v>26482</v>
      </c>
      <c r="I191">
        <v>9276271</v>
      </c>
      <c r="J191">
        <v>9259073</v>
      </c>
      <c r="K191">
        <v>0</v>
      </c>
      <c r="L191" s="1">
        <v>11510</v>
      </c>
    </row>
    <row r="192" spans="1:12" x14ac:dyDescent="0.25">
      <c r="A192" t="s">
        <v>199</v>
      </c>
      <c r="B192" t="s">
        <v>200</v>
      </c>
      <c r="C192">
        <v>76.63</v>
      </c>
      <c r="D192">
        <v>4677</v>
      </c>
      <c r="E192">
        <v>749</v>
      </c>
      <c r="F192">
        <v>82</v>
      </c>
      <c r="G192">
        <v>3543</v>
      </c>
      <c r="H192">
        <v>7996</v>
      </c>
      <c r="I192">
        <v>9294708</v>
      </c>
      <c r="J192">
        <v>9290153</v>
      </c>
      <c r="K192">
        <v>0</v>
      </c>
      <c r="L192">
        <v>3447</v>
      </c>
    </row>
    <row r="193" spans="1:12" x14ac:dyDescent="0.25">
      <c r="A193" t="s">
        <v>199</v>
      </c>
      <c r="B193" t="s">
        <v>200</v>
      </c>
      <c r="C193">
        <v>74.27</v>
      </c>
      <c r="D193">
        <v>3684</v>
      </c>
      <c r="E193">
        <v>657</v>
      </c>
      <c r="F193">
        <v>76</v>
      </c>
      <c r="G193">
        <v>5</v>
      </c>
      <c r="H193">
        <v>3544</v>
      </c>
      <c r="I193">
        <v>9298422</v>
      </c>
      <c r="J193">
        <v>9294886</v>
      </c>
      <c r="K193">
        <v>0</v>
      </c>
      <c r="L193">
        <v>2289</v>
      </c>
    </row>
    <row r="194" spans="1:12" x14ac:dyDescent="0.25">
      <c r="A194" t="s">
        <v>199</v>
      </c>
      <c r="B194" t="s">
        <v>200</v>
      </c>
      <c r="C194">
        <v>76.22</v>
      </c>
      <c r="D194">
        <v>2267</v>
      </c>
      <c r="E194">
        <v>385</v>
      </c>
      <c r="F194">
        <v>48</v>
      </c>
      <c r="G194">
        <v>26487</v>
      </c>
      <c r="H194">
        <v>28711</v>
      </c>
      <c r="I194">
        <v>9259006</v>
      </c>
      <c r="J194">
        <v>9256852</v>
      </c>
      <c r="K194">
        <v>0</v>
      </c>
      <c r="L194">
        <v>1581</v>
      </c>
    </row>
    <row r="195" spans="1:12" x14ac:dyDescent="0.25">
      <c r="A195" t="s">
        <v>199</v>
      </c>
      <c r="B195" t="s">
        <v>200</v>
      </c>
      <c r="C195">
        <v>73.98</v>
      </c>
      <c r="D195">
        <v>1699</v>
      </c>
      <c r="E195">
        <v>322</v>
      </c>
      <c r="F195">
        <v>35</v>
      </c>
      <c r="G195">
        <v>29030</v>
      </c>
      <c r="H195">
        <v>30693</v>
      </c>
      <c r="I195">
        <v>9256837</v>
      </c>
      <c r="J195">
        <v>9255224</v>
      </c>
      <c r="K195">
        <v>0</v>
      </c>
      <c r="L195">
        <v>1021</v>
      </c>
    </row>
    <row r="196" spans="1:12" x14ac:dyDescent="0.25">
      <c r="A196" s="2" t="s">
        <v>199</v>
      </c>
      <c r="B196" s="2" t="s">
        <v>200</v>
      </c>
      <c r="C196" s="2">
        <v>75.959999999999994</v>
      </c>
      <c r="D196" s="2">
        <v>104</v>
      </c>
      <c r="E196" s="2">
        <v>22</v>
      </c>
      <c r="F196" s="2">
        <v>2</v>
      </c>
      <c r="G196" s="2">
        <v>8490</v>
      </c>
      <c r="H196" s="2">
        <v>8590</v>
      </c>
      <c r="I196" s="2">
        <v>9276675</v>
      </c>
      <c r="J196" s="2">
        <v>9276572</v>
      </c>
      <c r="K196" s="8">
        <v>4.0000000000000001E-8</v>
      </c>
      <c r="L196" s="2">
        <v>69.8</v>
      </c>
    </row>
    <row r="197" spans="1:12" x14ac:dyDescent="0.25">
      <c r="A197" s="6" t="s">
        <v>83</v>
      </c>
      <c r="C197" t="s">
        <v>172</v>
      </c>
      <c r="D197">
        <f>SUM(D191:D196)</f>
        <v>30543</v>
      </c>
    </row>
    <row r="198" spans="1:12" x14ac:dyDescent="0.25">
      <c r="A198">
        <f t="shared" ref="A198:A203" si="5">(C191/100)*D191</f>
        <v>13489.8176</v>
      </c>
      <c r="C198" s="4" t="s">
        <v>85</v>
      </c>
      <c r="D198" s="12">
        <f>(A205/D197)/D197</f>
        <v>2.4519902133196003E-5</v>
      </c>
    </row>
    <row r="199" spans="1:12" x14ac:dyDescent="0.25">
      <c r="A199">
        <f t="shared" si="5"/>
        <v>3583.9850999999999</v>
      </c>
      <c r="C199" s="4" t="s">
        <v>86</v>
      </c>
      <c r="D199" s="12">
        <f>(C191/100)/D191</f>
        <v>4.1121908127208484E-5</v>
      </c>
    </row>
    <row r="200" spans="1:12" x14ac:dyDescent="0.25">
      <c r="A200">
        <f t="shared" si="5"/>
        <v>2736.1067999999996</v>
      </c>
      <c r="C200" t="s">
        <v>87</v>
      </c>
      <c r="D200">
        <v>30868</v>
      </c>
    </row>
    <row r="201" spans="1:12" x14ac:dyDescent="0.25">
      <c r="A201">
        <f t="shared" si="5"/>
        <v>1727.9074000000001</v>
      </c>
    </row>
    <row r="202" spans="1:12" x14ac:dyDescent="0.25">
      <c r="A202">
        <f t="shared" si="5"/>
        <v>1256.9202</v>
      </c>
    </row>
    <row r="203" spans="1:12" x14ac:dyDescent="0.25">
      <c r="A203" s="2">
        <f t="shared" si="5"/>
        <v>78.99839999999999</v>
      </c>
    </row>
    <row r="204" spans="1:12" x14ac:dyDescent="0.25">
      <c r="A204" s="6">
        <f>SUM(A198:A203)</f>
        <v>22873.735500000003</v>
      </c>
    </row>
    <row r="205" spans="1:12" x14ac:dyDescent="0.25">
      <c r="A205">
        <v>22874</v>
      </c>
    </row>
    <row r="208" spans="1:12" x14ac:dyDescent="0.25">
      <c r="A208" t="s">
        <v>107</v>
      </c>
      <c r="B208" t="s">
        <v>71</v>
      </c>
      <c r="C208" t="s">
        <v>72</v>
      </c>
      <c r="D208" t="s">
        <v>73</v>
      </c>
      <c r="E208" t="s">
        <v>74</v>
      </c>
      <c r="F208" t="s">
        <v>75</v>
      </c>
      <c r="G208" t="s">
        <v>76</v>
      </c>
      <c r="H208" t="s">
        <v>77</v>
      </c>
      <c r="I208" t="s">
        <v>78</v>
      </c>
      <c r="J208" t="s">
        <v>79</v>
      </c>
      <c r="K208" t="s">
        <v>80</v>
      </c>
      <c r="L208" t="s">
        <v>81</v>
      </c>
    </row>
    <row r="209" spans="1:12" x14ac:dyDescent="0.25">
      <c r="A209" t="s">
        <v>201</v>
      </c>
      <c r="B209" t="s">
        <v>202</v>
      </c>
      <c r="C209">
        <v>80.17</v>
      </c>
      <c r="D209">
        <v>19342</v>
      </c>
      <c r="E209">
        <v>2736</v>
      </c>
      <c r="F209">
        <v>279</v>
      </c>
      <c r="G209">
        <v>351</v>
      </c>
      <c r="H209">
        <v>19253</v>
      </c>
      <c r="I209">
        <v>17390368</v>
      </c>
      <c r="J209">
        <v>17409049</v>
      </c>
      <c r="K209">
        <v>0</v>
      </c>
      <c r="L209" s="1">
        <v>17320</v>
      </c>
    </row>
    <row r="210" spans="1:12" x14ac:dyDescent="0.25">
      <c r="A210" s="2" t="s">
        <v>201</v>
      </c>
      <c r="B210" s="2" t="s">
        <v>202</v>
      </c>
      <c r="C210" s="2">
        <v>75.599999999999994</v>
      </c>
      <c r="D210" s="2">
        <v>250</v>
      </c>
      <c r="E210" s="2">
        <v>57</v>
      </c>
      <c r="F210" s="2">
        <v>1</v>
      </c>
      <c r="G210" s="2">
        <v>61</v>
      </c>
      <c r="H210" s="2">
        <v>306</v>
      </c>
      <c r="I210" s="2">
        <v>17389999</v>
      </c>
      <c r="J210" s="2">
        <v>17390248</v>
      </c>
      <c r="K210" s="8">
        <v>1.9999999999999999E-40</v>
      </c>
      <c r="L210" s="2">
        <v>176</v>
      </c>
    </row>
    <row r="211" spans="1:12" x14ac:dyDescent="0.25">
      <c r="A211" s="6" t="s">
        <v>83</v>
      </c>
      <c r="C211" t="s">
        <v>172</v>
      </c>
      <c r="D211">
        <f>SUM(D209:D210)</f>
        <v>19592</v>
      </c>
    </row>
    <row r="212" spans="1:12" x14ac:dyDescent="0.25">
      <c r="A212">
        <f>(C209/100)*D209</f>
        <v>15506.481399999999</v>
      </c>
      <c r="C212" s="4" t="s">
        <v>85</v>
      </c>
      <c r="D212" s="12">
        <f>(A215/D211)/D211</f>
        <v>4.089134972466491E-5</v>
      </c>
    </row>
    <row r="213" spans="1:12" x14ac:dyDescent="0.25">
      <c r="A213" s="2">
        <f>(C210/100)*D210</f>
        <v>188.99999999999997</v>
      </c>
      <c r="C213" s="4" t="s">
        <v>86</v>
      </c>
      <c r="D213" s="12">
        <f>(C209/100)/D209</f>
        <v>4.1448660945093578E-5</v>
      </c>
    </row>
    <row r="214" spans="1:12" x14ac:dyDescent="0.25">
      <c r="A214">
        <f>SUM(A212:A213)</f>
        <v>15695.481399999999</v>
      </c>
      <c r="C214" t="s">
        <v>87</v>
      </c>
      <c r="D214">
        <v>19308</v>
      </c>
    </row>
    <row r="215" spans="1:12" x14ac:dyDescent="0.25">
      <c r="A215">
        <v>15696</v>
      </c>
    </row>
    <row r="218" spans="1:12" x14ac:dyDescent="0.25">
      <c r="A218" t="s">
        <v>109</v>
      </c>
      <c r="B218" t="s">
        <v>71</v>
      </c>
      <c r="C218" t="s">
        <v>72</v>
      </c>
      <c r="D218" t="s">
        <v>73</v>
      </c>
      <c r="E218" t="s">
        <v>74</v>
      </c>
      <c r="F218" t="s">
        <v>75</v>
      </c>
      <c r="G218" t="s">
        <v>76</v>
      </c>
      <c r="H218" t="s">
        <v>77</v>
      </c>
      <c r="I218" t="s">
        <v>78</v>
      </c>
      <c r="J218" t="s">
        <v>79</v>
      </c>
      <c r="K218" t="s">
        <v>80</v>
      </c>
      <c r="L218" t="s">
        <v>81</v>
      </c>
    </row>
    <row r="219" spans="1:12" x14ac:dyDescent="0.25">
      <c r="A219" t="s">
        <v>203</v>
      </c>
      <c r="B219" t="s">
        <v>197</v>
      </c>
      <c r="C219">
        <v>76.73</v>
      </c>
      <c r="D219">
        <v>18170</v>
      </c>
      <c r="E219">
        <v>2986</v>
      </c>
      <c r="F219">
        <v>313</v>
      </c>
      <c r="G219">
        <v>4676</v>
      </c>
      <c r="H219">
        <v>22403</v>
      </c>
      <c r="I219">
        <v>18346149</v>
      </c>
      <c r="J219">
        <v>18363518</v>
      </c>
      <c r="K219">
        <v>0</v>
      </c>
      <c r="L219" s="1">
        <v>13410</v>
      </c>
    </row>
    <row r="220" spans="1:12" x14ac:dyDescent="0.25">
      <c r="A220" t="s">
        <v>203</v>
      </c>
      <c r="B220" t="s">
        <v>197</v>
      </c>
      <c r="C220">
        <v>76.63</v>
      </c>
      <c r="D220">
        <v>4147</v>
      </c>
      <c r="E220">
        <v>721</v>
      </c>
      <c r="F220">
        <v>81</v>
      </c>
      <c r="G220">
        <v>22731</v>
      </c>
      <c r="H220">
        <v>26772</v>
      </c>
      <c r="I220">
        <v>18363705</v>
      </c>
      <c r="J220">
        <v>18367708</v>
      </c>
      <c r="K220">
        <v>0</v>
      </c>
      <c r="L220">
        <v>2969</v>
      </c>
    </row>
    <row r="221" spans="1:12" x14ac:dyDescent="0.25">
      <c r="A221" t="s">
        <v>203</v>
      </c>
      <c r="B221" t="s">
        <v>197</v>
      </c>
      <c r="C221">
        <v>76.180000000000007</v>
      </c>
      <c r="D221">
        <v>1331</v>
      </c>
      <c r="E221">
        <v>229</v>
      </c>
      <c r="F221">
        <v>22</v>
      </c>
      <c r="G221">
        <v>2913</v>
      </c>
      <c r="H221">
        <v>4214</v>
      </c>
      <c r="I221">
        <v>18344871</v>
      </c>
      <c r="J221">
        <v>18346142</v>
      </c>
      <c r="K221">
        <v>0</v>
      </c>
      <c r="L221">
        <v>951</v>
      </c>
    </row>
    <row r="222" spans="1:12" x14ac:dyDescent="0.25">
      <c r="A222" t="s">
        <v>203</v>
      </c>
      <c r="B222" t="s">
        <v>197</v>
      </c>
      <c r="C222">
        <v>82.02</v>
      </c>
      <c r="D222">
        <v>929</v>
      </c>
      <c r="E222">
        <v>116</v>
      </c>
      <c r="F222">
        <v>13</v>
      </c>
      <c r="G222">
        <v>828</v>
      </c>
      <c r="H222">
        <v>1727</v>
      </c>
      <c r="I222">
        <v>18342804</v>
      </c>
      <c r="J222">
        <v>18343710</v>
      </c>
      <c r="K222">
        <v>0</v>
      </c>
      <c r="L222">
        <v>910</v>
      </c>
    </row>
    <row r="223" spans="1:12" x14ac:dyDescent="0.25">
      <c r="A223" t="s">
        <v>203</v>
      </c>
      <c r="B223" t="s">
        <v>197</v>
      </c>
      <c r="C223">
        <v>72.959999999999994</v>
      </c>
      <c r="D223">
        <v>821</v>
      </c>
      <c r="E223">
        <v>164</v>
      </c>
      <c r="F223">
        <v>11</v>
      </c>
      <c r="G223">
        <v>64</v>
      </c>
      <c r="H223">
        <v>844</v>
      </c>
      <c r="I223">
        <v>18343929</v>
      </c>
      <c r="J223">
        <v>18344731</v>
      </c>
      <c r="K223" s="1">
        <v>9.9999999999999999E-133</v>
      </c>
      <c r="L223">
        <v>482</v>
      </c>
    </row>
    <row r="224" spans="1:12" x14ac:dyDescent="0.25">
      <c r="A224" s="2" t="s">
        <v>203</v>
      </c>
      <c r="B224" s="2" t="s">
        <v>197</v>
      </c>
      <c r="C224" s="2">
        <v>84</v>
      </c>
      <c r="D224" s="2">
        <v>50</v>
      </c>
      <c r="E224" s="2">
        <v>5</v>
      </c>
      <c r="F224" s="2">
        <v>1</v>
      </c>
      <c r="G224" s="2">
        <v>10</v>
      </c>
      <c r="H224" s="2">
        <v>59</v>
      </c>
      <c r="I224" s="2">
        <v>7721724</v>
      </c>
      <c r="J224" s="2">
        <v>7721770</v>
      </c>
      <c r="K224" s="2">
        <v>2E-3</v>
      </c>
      <c r="L224" s="2">
        <v>53.6</v>
      </c>
    </row>
    <row r="225" spans="1:12" x14ac:dyDescent="0.25">
      <c r="A225" s="6" t="s">
        <v>204</v>
      </c>
      <c r="C225" t="s">
        <v>172</v>
      </c>
      <c r="D225">
        <f>SUM(D219:D224)-17</f>
        <v>25431</v>
      </c>
    </row>
    <row r="226" spans="1:12" x14ac:dyDescent="0.25">
      <c r="A226">
        <f>(C219/100)*D219</f>
        <v>13941.841000000002</v>
      </c>
      <c r="C226" s="4" t="s">
        <v>85</v>
      </c>
      <c r="D226" s="12">
        <f>(A233/D225)/D225</f>
        <v>3.0182342120401165E-5</v>
      </c>
    </row>
    <row r="227" spans="1:12" x14ac:dyDescent="0.25">
      <c r="A227">
        <f>(C220/100)*D220</f>
        <v>3177.8460999999998</v>
      </c>
      <c r="C227" s="4" t="s">
        <v>86</v>
      </c>
      <c r="D227" s="12">
        <f>(C219/100)/D219</f>
        <v>4.2228948816730882E-5</v>
      </c>
    </row>
    <row r="228" spans="1:12" x14ac:dyDescent="0.25">
      <c r="A228">
        <f>(C221/100)*D221</f>
        <v>1013.9558000000001</v>
      </c>
      <c r="C228" t="s">
        <v>87</v>
      </c>
      <c r="D228">
        <v>26772</v>
      </c>
    </row>
    <row r="229" spans="1:12" x14ac:dyDescent="0.25">
      <c r="A229">
        <f>(C222/100)*D222</f>
        <v>761.96579999999994</v>
      </c>
    </row>
    <row r="230" spans="1:12" x14ac:dyDescent="0.25">
      <c r="A230">
        <f>(C223/100)*D223-17</f>
        <v>582.00159999999994</v>
      </c>
      <c r="B230" t="s">
        <v>205</v>
      </c>
    </row>
    <row r="231" spans="1:12" x14ac:dyDescent="0.25">
      <c r="A231" s="2">
        <f>(C224/100)*D224</f>
        <v>42</v>
      </c>
    </row>
    <row r="232" spans="1:12" x14ac:dyDescent="0.25">
      <c r="A232" s="6">
        <f>SUM(A226:A231)</f>
        <v>19519.610300000004</v>
      </c>
    </row>
    <row r="233" spans="1:12" x14ac:dyDescent="0.25">
      <c r="A233">
        <f>19520</f>
        <v>19520</v>
      </c>
      <c r="B233" t="s">
        <v>88</v>
      </c>
    </row>
    <row r="236" spans="1:12" x14ac:dyDescent="0.25">
      <c r="A236" t="s">
        <v>110</v>
      </c>
      <c r="B236" t="s">
        <v>71</v>
      </c>
      <c r="C236" t="s">
        <v>72</v>
      </c>
      <c r="D236" t="s">
        <v>73</v>
      </c>
      <c r="E236" t="s">
        <v>74</v>
      </c>
      <c r="F236" t="s">
        <v>75</v>
      </c>
      <c r="G236" t="s">
        <v>76</v>
      </c>
      <c r="H236" t="s">
        <v>77</v>
      </c>
      <c r="I236" t="s">
        <v>78</v>
      </c>
      <c r="J236" t="s">
        <v>79</v>
      </c>
      <c r="K236" t="s">
        <v>80</v>
      </c>
      <c r="L236" t="s">
        <v>81</v>
      </c>
    </row>
    <row r="237" spans="1:12" x14ac:dyDescent="0.25">
      <c r="A237" t="s">
        <v>206</v>
      </c>
      <c r="B237" t="s">
        <v>207</v>
      </c>
      <c r="C237">
        <v>76.33</v>
      </c>
      <c r="D237">
        <v>17907</v>
      </c>
      <c r="E237">
        <v>2806</v>
      </c>
      <c r="F237">
        <v>389</v>
      </c>
      <c r="G237">
        <v>6471</v>
      </c>
      <c r="H237">
        <v>23752</v>
      </c>
      <c r="I237">
        <v>12578473</v>
      </c>
      <c r="J237">
        <v>12561375</v>
      </c>
      <c r="K237">
        <v>0</v>
      </c>
      <c r="L237" s="1">
        <v>12720</v>
      </c>
    </row>
    <row r="238" spans="1:12" x14ac:dyDescent="0.25">
      <c r="A238" s="2" t="s">
        <v>206</v>
      </c>
      <c r="B238" s="2" t="s">
        <v>207</v>
      </c>
      <c r="C238" s="2">
        <v>73.61</v>
      </c>
      <c r="D238" s="2">
        <v>6097</v>
      </c>
      <c r="E238" s="2">
        <v>1073</v>
      </c>
      <c r="F238" s="2">
        <v>155</v>
      </c>
      <c r="G238" s="2">
        <v>519</v>
      </c>
      <c r="H238" s="2">
        <v>6359</v>
      </c>
      <c r="I238" s="2">
        <v>12584498</v>
      </c>
      <c r="J238" s="2">
        <v>12578682</v>
      </c>
      <c r="K238" s="2">
        <v>0</v>
      </c>
      <c r="L238" s="2">
        <v>3526</v>
      </c>
    </row>
    <row r="239" spans="1:12" x14ac:dyDescent="0.25">
      <c r="A239" s="6" t="s">
        <v>83</v>
      </c>
      <c r="C239" t="s">
        <v>172</v>
      </c>
      <c r="D239">
        <f>SUM(D237:D238)</f>
        <v>24004</v>
      </c>
    </row>
    <row r="240" spans="1:12" x14ac:dyDescent="0.25">
      <c r="A240">
        <f>(C237/100)*D237</f>
        <v>13668.4131</v>
      </c>
      <c r="C240" s="4" t="s">
        <v>85</v>
      </c>
      <c r="D240" s="12">
        <f>(A243/D239)/D239</f>
        <v>3.1510329015041403E-5</v>
      </c>
    </row>
    <row r="241" spans="1:12" x14ac:dyDescent="0.25">
      <c r="A241" s="2">
        <f>(C238/100)*D238</f>
        <v>4488.0016999999998</v>
      </c>
      <c r="C241" s="4" t="s">
        <v>86</v>
      </c>
      <c r="D241" s="12">
        <f>(C237/100)/D237</f>
        <v>4.2625788797676888E-5</v>
      </c>
    </row>
    <row r="242" spans="1:12" x14ac:dyDescent="0.25">
      <c r="A242">
        <f>SUM(A240:A241)</f>
        <v>18156.414799999999</v>
      </c>
      <c r="C242" t="s">
        <v>87</v>
      </c>
      <c r="D242">
        <v>23908</v>
      </c>
    </row>
    <row r="243" spans="1:12" x14ac:dyDescent="0.25">
      <c r="A243">
        <v>18156</v>
      </c>
      <c r="B243" t="s">
        <v>88</v>
      </c>
    </row>
    <row r="246" spans="1:12" x14ac:dyDescent="0.25">
      <c r="A246" t="s">
        <v>111</v>
      </c>
      <c r="B246" t="s">
        <v>71</v>
      </c>
      <c r="C246" t="s">
        <v>72</v>
      </c>
      <c r="D246" t="s">
        <v>73</v>
      </c>
      <c r="E246" t="s">
        <v>74</v>
      </c>
      <c r="F246" t="s">
        <v>75</v>
      </c>
      <c r="G246" t="s">
        <v>76</v>
      </c>
      <c r="H246" t="s">
        <v>77</v>
      </c>
      <c r="I246" t="s">
        <v>78</v>
      </c>
      <c r="J246" t="s">
        <v>79</v>
      </c>
      <c r="K246" t="s">
        <v>80</v>
      </c>
      <c r="L246" t="s">
        <v>81</v>
      </c>
    </row>
    <row r="247" spans="1:12" x14ac:dyDescent="0.25">
      <c r="A247" t="s">
        <v>208</v>
      </c>
      <c r="B247" t="s">
        <v>202</v>
      </c>
      <c r="C247">
        <v>78.78</v>
      </c>
      <c r="D247">
        <v>17814</v>
      </c>
      <c r="E247">
        <v>2653</v>
      </c>
      <c r="F247">
        <v>289</v>
      </c>
      <c r="G247">
        <v>1585</v>
      </c>
      <c r="H247">
        <v>18870</v>
      </c>
      <c r="I247">
        <v>5538403</v>
      </c>
      <c r="J247">
        <v>5521189</v>
      </c>
      <c r="K247">
        <v>0</v>
      </c>
      <c r="L247" s="1">
        <v>14800</v>
      </c>
    </row>
    <row r="248" spans="1:12" x14ac:dyDescent="0.25">
      <c r="A248" s="2" t="s">
        <v>208</v>
      </c>
      <c r="B248" s="2" t="s">
        <v>202</v>
      </c>
      <c r="C248" s="2">
        <v>77.86</v>
      </c>
      <c r="D248" s="2">
        <v>1617</v>
      </c>
      <c r="E248" s="2">
        <v>253</v>
      </c>
      <c r="F248" s="2">
        <v>28</v>
      </c>
      <c r="G248" s="2">
        <v>10</v>
      </c>
      <c r="H248" s="2">
        <v>1584</v>
      </c>
      <c r="I248" s="2">
        <v>5540029</v>
      </c>
      <c r="J248" s="2">
        <v>5538476</v>
      </c>
      <c r="K248" s="2">
        <v>0</v>
      </c>
      <c r="L248" s="2">
        <v>1270</v>
      </c>
    </row>
    <row r="249" spans="1:12" x14ac:dyDescent="0.25">
      <c r="A249" s="6" t="s">
        <v>83</v>
      </c>
      <c r="C249" t="s">
        <v>172</v>
      </c>
      <c r="D249">
        <f>SUM(D247:D248)</f>
        <v>19431</v>
      </c>
    </row>
    <row r="250" spans="1:12" x14ac:dyDescent="0.25">
      <c r="A250">
        <f>(C247/100)*D247</f>
        <v>14033.869200000001</v>
      </c>
      <c r="C250" s="4" t="s">
        <v>85</v>
      </c>
      <c r="D250" s="12">
        <f>(A253/D249)/D249</f>
        <v>4.050441694800259E-5</v>
      </c>
    </row>
    <row r="251" spans="1:12" x14ac:dyDescent="0.25">
      <c r="A251" s="2">
        <f>(C248/100)*D248</f>
        <v>1258.9962</v>
      </c>
      <c r="C251" s="4" t="s">
        <v>86</v>
      </c>
      <c r="D251" s="12">
        <f>(C247/100)/D247</f>
        <v>4.4223644324688452E-5</v>
      </c>
    </row>
    <row r="252" spans="1:12" x14ac:dyDescent="0.25">
      <c r="A252">
        <f>SUM(A250:A251)</f>
        <v>15292.865400000001</v>
      </c>
      <c r="C252" t="s">
        <v>87</v>
      </c>
    </row>
    <row r="253" spans="1:12" x14ac:dyDescent="0.25">
      <c r="A253">
        <f>15293</f>
        <v>15293</v>
      </c>
      <c r="B253" t="s">
        <v>88</v>
      </c>
    </row>
    <row r="256" spans="1:12" x14ac:dyDescent="0.25">
      <c r="A256" t="s">
        <v>112</v>
      </c>
      <c r="B256" t="s">
        <v>71</v>
      </c>
      <c r="C256" t="s">
        <v>72</v>
      </c>
      <c r="D256" t="s">
        <v>73</v>
      </c>
      <c r="E256" t="s">
        <v>74</v>
      </c>
      <c r="F256" t="s">
        <v>75</v>
      </c>
      <c r="G256" t="s">
        <v>76</v>
      </c>
      <c r="H256" t="s">
        <v>77</v>
      </c>
      <c r="I256" t="s">
        <v>78</v>
      </c>
      <c r="J256" t="s">
        <v>79</v>
      </c>
      <c r="K256" t="s">
        <v>80</v>
      </c>
      <c r="L256" t="s">
        <v>81</v>
      </c>
    </row>
    <row r="257" spans="1:12" x14ac:dyDescent="0.25">
      <c r="A257" t="s">
        <v>209</v>
      </c>
      <c r="B257" t="s">
        <v>210</v>
      </c>
      <c r="C257">
        <v>81.510000000000005</v>
      </c>
      <c r="D257">
        <v>18337</v>
      </c>
      <c r="E257">
        <v>2302</v>
      </c>
      <c r="F257">
        <v>259</v>
      </c>
      <c r="G257">
        <v>2548</v>
      </c>
      <c r="H257">
        <v>20432</v>
      </c>
      <c r="I257">
        <v>70620554</v>
      </c>
      <c r="J257">
        <v>70638254</v>
      </c>
      <c r="K257">
        <v>0</v>
      </c>
      <c r="L257" s="1">
        <v>17600</v>
      </c>
    </row>
    <row r="258" spans="1:12" x14ac:dyDescent="0.25">
      <c r="A258" t="s">
        <v>209</v>
      </c>
      <c r="B258" t="s">
        <v>210</v>
      </c>
      <c r="C258">
        <v>79.3</v>
      </c>
      <c r="D258">
        <v>2473</v>
      </c>
      <c r="E258">
        <v>353</v>
      </c>
      <c r="F258">
        <v>48</v>
      </c>
      <c r="G258">
        <v>20433</v>
      </c>
      <c r="H258">
        <v>22829</v>
      </c>
      <c r="I258">
        <v>70638355</v>
      </c>
      <c r="J258">
        <v>70640744</v>
      </c>
      <c r="K258">
        <v>0</v>
      </c>
      <c r="L258">
        <v>2078</v>
      </c>
    </row>
    <row r="259" spans="1:12" x14ac:dyDescent="0.25">
      <c r="A259" s="3" t="s">
        <v>209</v>
      </c>
      <c r="B259" s="3" t="s">
        <v>210</v>
      </c>
      <c r="C259" s="3">
        <v>74.88</v>
      </c>
      <c r="D259" s="3">
        <v>1202</v>
      </c>
      <c r="E259" s="3">
        <v>225</v>
      </c>
      <c r="F259" s="3">
        <v>17</v>
      </c>
      <c r="G259" s="3">
        <v>938</v>
      </c>
      <c r="H259" s="3">
        <v>2109</v>
      </c>
      <c r="I259" s="3">
        <v>70619392</v>
      </c>
      <c r="J259" s="3">
        <v>70620546</v>
      </c>
      <c r="K259" s="3">
        <v>0</v>
      </c>
      <c r="L259" s="3">
        <v>800</v>
      </c>
    </row>
    <row r="260" spans="1:12" x14ac:dyDescent="0.25">
      <c r="A260" s="2" t="s">
        <v>209</v>
      </c>
      <c r="B260" s="2" t="s">
        <v>210</v>
      </c>
      <c r="C260" s="2">
        <v>96.35</v>
      </c>
      <c r="D260" s="2">
        <v>192</v>
      </c>
      <c r="E260" s="2">
        <v>6</v>
      </c>
      <c r="F260" s="2">
        <v>1</v>
      </c>
      <c r="G260" s="2">
        <v>1</v>
      </c>
      <c r="H260" s="2">
        <v>192</v>
      </c>
      <c r="I260" s="2">
        <v>70618649</v>
      </c>
      <c r="J260" s="2">
        <v>70618839</v>
      </c>
      <c r="K260" s="8">
        <v>4.9999999999999998E-81</v>
      </c>
      <c r="L260" s="2">
        <v>311</v>
      </c>
    </row>
    <row r="261" spans="1:12" x14ac:dyDescent="0.25">
      <c r="A261" s="6" t="s">
        <v>83</v>
      </c>
      <c r="C261" t="s">
        <v>172</v>
      </c>
      <c r="D261">
        <f>SUM(D257:D260)</f>
        <v>22204</v>
      </c>
    </row>
    <row r="262" spans="1:12" x14ac:dyDescent="0.25">
      <c r="A262">
        <f>(C257/100)*D257</f>
        <v>14946.488700000002</v>
      </c>
      <c r="C262" s="4" t="s">
        <v>85</v>
      </c>
      <c r="D262" s="12">
        <f>(A267/D261)/D261</f>
        <v>3.6495653331786832E-5</v>
      </c>
    </row>
    <row r="263" spans="1:12" x14ac:dyDescent="0.25">
      <c r="A263">
        <f>(C258/100)*D258</f>
        <v>1961.0889999999997</v>
      </c>
      <c r="C263" s="4" t="s">
        <v>86</v>
      </c>
      <c r="D263" s="12">
        <f>(C257/100)/D257</f>
        <v>4.4451109778044394E-5</v>
      </c>
    </row>
    <row r="264" spans="1:12" x14ac:dyDescent="0.25">
      <c r="A264">
        <f>(C259/100)*D259</f>
        <v>900.05759999999987</v>
      </c>
      <c r="C264" t="s">
        <v>87</v>
      </c>
      <c r="D264">
        <v>22855</v>
      </c>
    </row>
    <row r="265" spans="1:12" x14ac:dyDescent="0.25">
      <c r="A265" s="2">
        <f>(C260/100)*D260</f>
        <v>184.99199999999999</v>
      </c>
    </row>
    <row r="266" spans="1:12" x14ac:dyDescent="0.25">
      <c r="A266" s="6">
        <f>SUM(A262:A265)</f>
        <v>17992.6273</v>
      </c>
    </row>
    <row r="267" spans="1:12" x14ac:dyDescent="0.25">
      <c r="A267">
        <v>17993</v>
      </c>
    </row>
    <row r="270" spans="1:12" x14ac:dyDescent="0.25">
      <c r="A270" t="s">
        <v>113</v>
      </c>
      <c r="B270" t="s">
        <v>71</v>
      </c>
      <c r="C270" t="s">
        <v>72</v>
      </c>
      <c r="D270" t="s">
        <v>73</v>
      </c>
      <c r="E270" t="s">
        <v>74</v>
      </c>
      <c r="F270" t="s">
        <v>75</v>
      </c>
      <c r="G270" t="s">
        <v>76</v>
      </c>
      <c r="H270" t="s">
        <v>77</v>
      </c>
      <c r="I270" t="s">
        <v>78</v>
      </c>
      <c r="J270" t="s">
        <v>79</v>
      </c>
      <c r="K270" t="s">
        <v>80</v>
      </c>
      <c r="L270" t="s">
        <v>81</v>
      </c>
    </row>
    <row r="271" spans="1:12" x14ac:dyDescent="0.25">
      <c r="A271" t="s">
        <v>211</v>
      </c>
      <c r="B271" t="s">
        <v>197</v>
      </c>
      <c r="C271">
        <v>77.959999999999994</v>
      </c>
      <c r="D271">
        <v>17336</v>
      </c>
      <c r="E271">
        <v>2754</v>
      </c>
      <c r="F271">
        <v>290</v>
      </c>
      <c r="G271">
        <v>10517</v>
      </c>
      <c r="H271">
        <v>27410</v>
      </c>
      <c r="I271">
        <v>16704714</v>
      </c>
      <c r="J271">
        <v>16721424</v>
      </c>
      <c r="K271">
        <v>0</v>
      </c>
      <c r="L271" s="1">
        <v>13690</v>
      </c>
    </row>
    <row r="272" spans="1:12" x14ac:dyDescent="0.25">
      <c r="A272" t="s">
        <v>211</v>
      </c>
      <c r="B272" t="s">
        <v>197</v>
      </c>
      <c r="C272">
        <v>78.08</v>
      </c>
      <c r="D272">
        <v>4694</v>
      </c>
      <c r="E272">
        <v>757</v>
      </c>
      <c r="F272">
        <v>76</v>
      </c>
      <c r="G272">
        <v>3411</v>
      </c>
      <c r="H272">
        <v>7990</v>
      </c>
      <c r="I272">
        <v>16697488</v>
      </c>
      <c r="J272">
        <v>16702023</v>
      </c>
      <c r="K272">
        <v>0</v>
      </c>
      <c r="L272">
        <v>3728</v>
      </c>
    </row>
    <row r="273" spans="1:12" x14ac:dyDescent="0.25">
      <c r="A273" t="s">
        <v>211</v>
      </c>
      <c r="B273" t="s">
        <v>197</v>
      </c>
      <c r="C273">
        <v>77.319999999999993</v>
      </c>
      <c r="D273">
        <v>3281</v>
      </c>
      <c r="E273">
        <v>540</v>
      </c>
      <c r="F273">
        <v>56</v>
      </c>
      <c r="G273">
        <v>27415</v>
      </c>
      <c r="H273">
        <v>30611</v>
      </c>
      <c r="I273">
        <v>16721569</v>
      </c>
      <c r="J273">
        <v>16724729</v>
      </c>
      <c r="K273">
        <v>0</v>
      </c>
      <c r="L273">
        <v>2495</v>
      </c>
    </row>
    <row r="274" spans="1:12" x14ac:dyDescent="0.25">
      <c r="A274" t="s">
        <v>211</v>
      </c>
      <c r="B274" t="s">
        <v>197</v>
      </c>
      <c r="C274">
        <v>80.849999999999994</v>
      </c>
      <c r="D274">
        <v>2616</v>
      </c>
      <c r="E274">
        <v>430</v>
      </c>
      <c r="F274">
        <v>22</v>
      </c>
      <c r="G274">
        <v>53</v>
      </c>
      <c r="H274">
        <v>2650</v>
      </c>
      <c r="I274">
        <v>16694892</v>
      </c>
      <c r="J274">
        <v>16697454</v>
      </c>
      <c r="K274">
        <v>0</v>
      </c>
      <c r="L274">
        <v>2425</v>
      </c>
    </row>
    <row r="275" spans="1:12" x14ac:dyDescent="0.25">
      <c r="A275" t="s">
        <v>211</v>
      </c>
      <c r="B275" t="s">
        <v>197</v>
      </c>
      <c r="C275">
        <v>77.040000000000006</v>
      </c>
      <c r="D275">
        <v>2369</v>
      </c>
      <c r="E275">
        <v>395</v>
      </c>
      <c r="F275">
        <v>33</v>
      </c>
      <c r="G275">
        <v>8202</v>
      </c>
      <c r="H275">
        <v>10498</v>
      </c>
      <c r="I275">
        <v>16702250</v>
      </c>
      <c r="J275">
        <v>16704541</v>
      </c>
      <c r="K275">
        <v>0</v>
      </c>
      <c r="L275">
        <v>1806</v>
      </c>
    </row>
    <row r="276" spans="1:12" x14ac:dyDescent="0.25">
      <c r="A276" t="s">
        <v>211</v>
      </c>
      <c r="B276" t="s">
        <v>197</v>
      </c>
      <c r="C276">
        <v>73.73</v>
      </c>
      <c r="D276">
        <v>1797</v>
      </c>
      <c r="E276">
        <v>338</v>
      </c>
      <c r="F276">
        <v>31</v>
      </c>
      <c r="G276">
        <v>31086</v>
      </c>
      <c r="H276">
        <v>32842</v>
      </c>
      <c r="I276">
        <v>16726981</v>
      </c>
      <c r="J276">
        <v>16728683</v>
      </c>
      <c r="K276">
        <v>0</v>
      </c>
      <c r="L276">
        <v>1094</v>
      </c>
    </row>
    <row r="277" spans="1:12" x14ac:dyDescent="0.25">
      <c r="A277" s="2" t="s">
        <v>211</v>
      </c>
      <c r="B277" s="2" t="s">
        <v>197</v>
      </c>
      <c r="C277" s="2">
        <v>76</v>
      </c>
      <c r="D277" s="2">
        <v>125</v>
      </c>
      <c r="E277" s="2">
        <v>27</v>
      </c>
      <c r="F277" s="2">
        <v>1</v>
      </c>
      <c r="G277" s="2">
        <v>30913</v>
      </c>
      <c r="H277" s="2">
        <v>31037</v>
      </c>
      <c r="I277" s="2">
        <v>16724725</v>
      </c>
      <c r="J277" s="2">
        <v>16724846</v>
      </c>
      <c r="K277" s="8">
        <v>4E-14</v>
      </c>
      <c r="L277" s="2">
        <v>89.7</v>
      </c>
    </row>
    <row r="278" spans="1:12" x14ac:dyDescent="0.25">
      <c r="A278" s="6" t="s">
        <v>83</v>
      </c>
      <c r="C278" t="s">
        <v>172</v>
      </c>
      <c r="D278">
        <f>SUM(D271:D277)</f>
        <v>32218</v>
      </c>
    </row>
    <row r="279" spans="1:12" x14ac:dyDescent="0.25">
      <c r="A279">
        <f>(C271/100)*D271</f>
        <v>13515.1456</v>
      </c>
      <c r="C279" s="4" t="s">
        <v>85</v>
      </c>
      <c r="D279" s="12">
        <f>(A287/D278)/D278</f>
        <v>2.4158970616252422E-5</v>
      </c>
    </row>
    <row r="280" spans="1:12" x14ac:dyDescent="0.25">
      <c r="A280">
        <f>(C272/100)*D272</f>
        <v>3665.0751999999998</v>
      </c>
      <c r="C280" s="4" t="s">
        <v>86</v>
      </c>
      <c r="D280" s="12">
        <f>(C271/100)/D271</f>
        <v>4.4970004614674661E-5</v>
      </c>
    </row>
    <row r="281" spans="1:12" x14ac:dyDescent="0.25">
      <c r="A281">
        <f t="shared" ref="A281:A284" si="6">(C273/100)*D273</f>
        <v>2536.8691999999996</v>
      </c>
      <c r="C281" t="s">
        <v>87</v>
      </c>
      <c r="D281">
        <v>33351</v>
      </c>
    </row>
    <row r="282" spans="1:12" x14ac:dyDescent="0.25">
      <c r="A282">
        <f t="shared" si="6"/>
        <v>2115.0360000000001</v>
      </c>
    </row>
    <row r="283" spans="1:12" x14ac:dyDescent="0.25">
      <c r="A283">
        <f t="shared" si="6"/>
        <v>1825.0776000000003</v>
      </c>
    </row>
    <row r="284" spans="1:12" x14ac:dyDescent="0.25">
      <c r="A284">
        <f t="shared" si="6"/>
        <v>1324.9281000000001</v>
      </c>
    </row>
    <row r="285" spans="1:12" x14ac:dyDescent="0.25">
      <c r="A285" s="2">
        <f>(C277/100)*D277</f>
        <v>95</v>
      </c>
    </row>
    <row r="286" spans="1:12" x14ac:dyDescent="0.25">
      <c r="A286" s="6">
        <f>SUM(A279:A285)</f>
        <v>25077.131700000002</v>
      </c>
    </row>
    <row r="287" spans="1:12" x14ac:dyDescent="0.25">
      <c r="A287">
        <v>25077</v>
      </c>
    </row>
    <row r="290" spans="1:12" x14ac:dyDescent="0.25">
      <c r="A290" t="s">
        <v>114</v>
      </c>
      <c r="B290" t="s">
        <v>71</v>
      </c>
      <c r="C290" t="s">
        <v>72</v>
      </c>
      <c r="D290" t="s">
        <v>73</v>
      </c>
      <c r="E290" t="s">
        <v>74</v>
      </c>
      <c r="F290" t="s">
        <v>75</v>
      </c>
      <c r="G290" t="s">
        <v>76</v>
      </c>
      <c r="H290" t="s">
        <v>77</v>
      </c>
      <c r="I290" t="s">
        <v>78</v>
      </c>
      <c r="J290" t="s">
        <v>79</v>
      </c>
      <c r="K290" t="s">
        <v>80</v>
      </c>
      <c r="L290" t="s">
        <v>81</v>
      </c>
    </row>
    <row r="291" spans="1:12" x14ac:dyDescent="0.25">
      <c r="A291" t="s">
        <v>212</v>
      </c>
      <c r="B291" t="s">
        <v>213</v>
      </c>
      <c r="C291">
        <v>75.33</v>
      </c>
      <c r="D291">
        <v>16560</v>
      </c>
      <c r="E291">
        <v>2794</v>
      </c>
      <c r="F291">
        <v>332</v>
      </c>
      <c r="G291">
        <v>11342</v>
      </c>
      <c r="H291">
        <v>27437</v>
      </c>
      <c r="I291">
        <v>29987647</v>
      </c>
      <c r="J291">
        <v>30003379</v>
      </c>
      <c r="K291">
        <v>0</v>
      </c>
      <c r="L291" s="1">
        <v>11120</v>
      </c>
    </row>
    <row r="292" spans="1:12" x14ac:dyDescent="0.25">
      <c r="A292" t="s">
        <v>212</v>
      </c>
      <c r="B292" t="s">
        <v>213</v>
      </c>
      <c r="C292">
        <v>76.92</v>
      </c>
      <c r="D292">
        <v>4389</v>
      </c>
      <c r="E292">
        <v>761</v>
      </c>
      <c r="F292">
        <v>74</v>
      </c>
      <c r="G292">
        <v>94</v>
      </c>
      <c r="H292">
        <v>4376</v>
      </c>
      <c r="I292">
        <v>29976376</v>
      </c>
      <c r="J292">
        <v>29980618</v>
      </c>
      <c r="K292">
        <v>0</v>
      </c>
      <c r="L292">
        <v>3241</v>
      </c>
    </row>
    <row r="293" spans="1:12" x14ac:dyDescent="0.25">
      <c r="A293" t="s">
        <v>212</v>
      </c>
      <c r="B293" t="s">
        <v>213</v>
      </c>
      <c r="C293">
        <v>79.739999999999995</v>
      </c>
      <c r="D293">
        <v>2809</v>
      </c>
      <c r="E293">
        <v>442</v>
      </c>
      <c r="F293">
        <v>51</v>
      </c>
      <c r="G293">
        <v>5355</v>
      </c>
      <c r="H293">
        <v>8114</v>
      </c>
      <c r="I293">
        <v>29981068</v>
      </c>
      <c r="J293">
        <v>29983798</v>
      </c>
      <c r="K293">
        <v>0</v>
      </c>
      <c r="L293">
        <v>2385</v>
      </c>
    </row>
    <row r="294" spans="1:12" x14ac:dyDescent="0.25">
      <c r="A294" t="s">
        <v>212</v>
      </c>
      <c r="B294" t="s">
        <v>213</v>
      </c>
      <c r="C294">
        <v>69.91</v>
      </c>
      <c r="D294">
        <v>5167</v>
      </c>
      <c r="E294">
        <v>999</v>
      </c>
      <c r="F294">
        <v>114</v>
      </c>
      <c r="G294">
        <v>29845</v>
      </c>
      <c r="H294">
        <v>34658</v>
      </c>
      <c r="I294">
        <v>30007243</v>
      </c>
      <c r="J294">
        <v>30012206</v>
      </c>
      <c r="K294">
        <v>0</v>
      </c>
      <c r="L294">
        <v>2295</v>
      </c>
    </row>
    <row r="295" spans="1:12" x14ac:dyDescent="0.25">
      <c r="A295" t="s">
        <v>212</v>
      </c>
      <c r="B295" t="s">
        <v>213</v>
      </c>
      <c r="C295">
        <v>79.37</v>
      </c>
      <c r="D295">
        <v>2244</v>
      </c>
      <c r="E295">
        <v>340</v>
      </c>
      <c r="F295">
        <v>43</v>
      </c>
      <c r="G295">
        <v>27457</v>
      </c>
      <c r="H295">
        <v>29618</v>
      </c>
      <c r="I295">
        <v>30003458</v>
      </c>
      <c r="J295">
        <v>30005660</v>
      </c>
      <c r="K295">
        <v>0</v>
      </c>
      <c r="L295">
        <v>1876</v>
      </c>
    </row>
    <row r="296" spans="1:12" x14ac:dyDescent="0.25">
      <c r="A296" s="2" t="s">
        <v>212</v>
      </c>
      <c r="B296" s="2" t="s">
        <v>213</v>
      </c>
      <c r="C296" s="2">
        <v>74.64</v>
      </c>
      <c r="D296" s="2">
        <v>2725</v>
      </c>
      <c r="E296" s="2">
        <v>490</v>
      </c>
      <c r="F296" s="2">
        <v>46</v>
      </c>
      <c r="G296" s="2">
        <v>8258</v>
      </c>
      <c r="H296" s="2">
        <v>10861</v>
      </c>
      <c r="I296" s="2">
        <v>29984098</v>
      </c>
      <c r="J296" s="2">
        <v>29986742</v>
      </c>
      <c r="K296" s="2">
        <v>0</v>
      </c>
      <c r="L296" s="2">
        <v>1773</v>
      </c>
    </row>
    <row r="297" spans="1:12" x14ac:dyDescent="0.25">
      <c r="A297" s="6" t="s">
        <v>83</v>
      </c>
      <c r="C297" t="s">
        <v>172</v>
      </c>
      <c r="D297">
        <f>SUM(D291:D296)</f>
        <v>33894</v>
      </c>
    </row>
    <row r="298" spans="1:12" x14ac:dyDescent="0.25">
      <c r="A298">
        <f>(C291/100)*D291</f>
        <v>12474.647999999999</v>
      </c>
      <c r="C298" s="4" t="s">
        <v>85</v>
      </c>
      <c r="D298" s="12">
        <f>(A305/D297)/D297</f>
        <v>2.2212681162747003E-5</v>
      </c>
    </row>
    <row r="299" spans="1:12" x14ac:dyDescent="0.25">
      <c r="A299">
        <f t="shared" ref="A299:A303" si="7">(C292/100)*D292</f>
        <v>3376.0187999999998</v>
      </c>
      <c r="C299" s="4" t="s">
        <v>86</v>
      </c>
      <c r="D299" s="12">
        <f>(C291/100)/D291</f>
        <v>4.5489130434782608E-5</v>
      </c>
    </row>
    <row r="300" spans="1:12" x14ac:dyDescent="0.25">
      <c r="A300">
        <f t="shared" si="7"/>
        <v>2239.8966</v>
      </c>
      <c r="C300" t="s">
        <v>87</v>
      </c>
      <c r="D300">
        <v>34666</v>
      </c>
    </row>
    <row r="301" spans="1:12" x14ac:dyDescent="0.25">
      <c r="A301">
        <f t="shared" si="7"/>
        <v>3612.2496999999998</v>
      </c>
    </row>
    <row r="302" spans="1:12" x14ac:dyDescent="0.25">
      <c r="A302">
        <f t="shared" si="7"/>
        <v>1781.0628000000002</v>
      </c>
    </row>
    <row r="303" spans="1:12" x14ac:dyDescent="0.25">
      <c r="A303" s="2">
        <f t="shared" si="7"/>
        <v>2033.9399999999998</v>
      </c>
    </row>
    <row r="304" spans="1:12" x14ac:dyDescent="0.25">
      <c r="A304" s="6">
        <f>SUM(A298:A303)</f>
        <v>25517.815899999998</v>
      </c>
    </row>
    <row r="305" spans="1:12" x14ac:dyDescent="0.25">
      <c r="A305">
        <v>25518</v>
      </c>
    </row>
    <row r="308" spans="1:12" x14ac:dyDescent="0.25">
      <c r="A308" t="s">
        <v>116</v>
      </c>
      <c r="B308" t="s">
        <v>71</v>
      </c>
      <c r="C308" t="s">
        <v>72</v>
      </c>
      <c r="D308" t="s">
        <v>73</v>
      </c>
      <c r="E308" t="s">
        <v>74</v>
      </c>
      <c r="F308" t="s">
        <v>75</v>
      </c>
      <c r="G308" t="s">
        <v>76</v>
      </c>
      <c r="H308" t="s">
        <v>77</v>
      </c>
      <c r="I308" t="s">
        <v>78</v>
      </c>
      <c r="J308" t="s">
        <v>79</v>
      </c>
      <c r="K308" t="s">
        <v>80</v>
      </c>
      <c r="L308" t="s">
        <v>81</v>
      </c>
    </row>
    <row r="309" spans="1:12" x14ac:dyDescent="0.25">
      <c r="A309" s="2" t="s">
        <v>214</v>
      </c>
      <c r="B309" s="2" t="s">
        <v>179</v>
      </c>
      <c r="C309" s="2">
        <v>77.040000000000006</v>
      </c>
      <c r="D309" s="2">
        <v>16935</v>
      </c>
      <c r="E309" s="2">
        <v>2732</v>
      </c>
      <c r="F309" s="2">
        <v>342</v>
      </c>
      <c r="G309" s="2">
        <v>95</v>
      </c>
      <c r="H309" s="2">
        <v>16495</v>
      </c>
      <c r="I309" s="2">
        <v>10923133</v>
      </c>
      <c r="J309" s="2">
        <v>10939444</v>
      </c>
      <c r="K309" s="2">
        <v>0</v>
      </c>
      <c r="L309" s="8">
        <v>12510</v>
      </c>
    </row>
    <row r="310" spans="1:12" x14ac:dyDescent="0.25">
      <c r="A310" t="s">
        <v>215</v>
      </c>
      <c r="B310" t="s">
        <v>216</v>
      </c>
      <c r="C310" t="s">
        <v>172</v>
      </c>
      <c r="D310">
        <f>D309</f>
        <v>16935</v>
      </c>
    </row>
    <row r="311" spans="1:12" x14ac:dyDescent="0.25">
      <c r="C311" s="4" t="s">
        <v>85</v>
      </c>
      <c r="D311" s="14" t="s">
        <v>92</v>
      </c>
    </row>
    <row r="312" spans="1:12" x14ac:dyDescent="0.25">
      <c r="C312" s="4" t="s">
        <v>86</v>
      </c>
      <c r="D312" s="12">
        <f>(C309/100)/D309</f>
        <v>4.5491585473870687E-5</v>
      </c>
    </row>
    <row r="313" spans="1:12" x14ac:dyDescent="0.25">
      <c r="C313" t="s">
        <v>87</v>
      </c>
      <c r="D313">
        <v>16567</v>
      </c>
    </row>
    <row r="316" spans="1:12" x14ac:dyDescent="0.25">
      <c r="A316" t="s">
        <v>117</v>
      </c>
      <c r="B316" t="s">
        <v>71</v>
      </c>
      <c r="C316" t="s">
        <v>72</v>
      </c>
      <c r="D316" t="s">
        <v>73</v>
      </c>
      <c r="E316" t="s">
        <v>74</v>
      </c>
      <c r="F316" t="s">
        <v>75</v>
      </c>
      <c r="G316" t="s">
        <v>76</v>
      </c>
      <c r="H316" t="s">
        <v>77</v>
      </c>
      <c r="I316" t="s">
        <v>78</v>
      </c>
      <c r="J316" t="s">
        <v>79</v>
      </c>
      <c r="K316" t="s">
        <v>80</v>
      </c>
      <c r="L316" t="s">
        <v>81</v>
      </c>
    </row>
    <row r="317" spans="1:12" x14ac:dyDescent="0.25">
      <c r="A317" t="s">
        <v>217</v>
      </c>
      <c r="B317" t="s">
        <v>176</v>
      </c>
      <c r="C317">
        <v>75.8</v>
      </c>
      <c r="D317">
        <v>16648</v>
      </c>
      <c r="E317">
        <v>2678</v>
      </c>
      <c r="F317">
        <v>325</v>
      </c>
      <c r="G317">
        <v>1595</v>
      </c>
      <c r="H317">
        <v>17636</v>
      </c>
      <c r="I317">
        <v>63224925</v>
      </c>
      <c r="J317">
        <v>63209022</v>
      </c>
      <c r="K317">
        <v>0</v>
      </c>
      <c r="L317" s="1">
        <v>11610</v>
      </c>
    </row>
    <row r="318" spans="1:12" x14ac:dyDescent="0.25">
      <c r="A318" t="s">
        <v>217</v>
      </c>
      <c r="B318" t="s">
        <v>176</v>
      </c>
      <c r="C318">
        <v>77.05</v>
      </c>
      <c r="D318">
        <v>3830</v>
      </c>
      <c r="E318">
        <v>662</v>
      </c>
      <c r="F318">
        <v>63</v>
      </c>
      <c r="G318">
        <v>19697</v>
      </c>
      <c r="H318">
        <v>23363</v>
      </c>
      <c r="I318">
        <v>63206874</v>
      </c>
      <c r="J318">
        <v>63203099</v>
      </c>
      <c r="K318">
        <v>0</v>
      </c>
      <c r="L318">
        <v>2856</v>
      </c>
    </row>
    <row r="319" spans="1:12" x14ac:dyDescent="0.25">
      <c r="A319" t="s">
        <v>217</v>
      </c>
      <c r="B319" t="s">
        <v>176</v>
      </c>
      <c r="C319">
        <v>81.34</v>
      </c>
      <c r="D319">
        <v>1929</v>
      </c>
      <c r="E319">
        <v>258</v>
      </c>
      <c r="F319">
        <v>39</v>
      </c>
      <c r="G319">
        <v>17628</v>
      </c>
      <c r="H319">
        <v>19482</v>
      </c>
      <c r="I319">
        <v>63208966</v>
      </c>
      <c r="J319">
        <v>63207066</v>
      </c>
      <c r="K319">
        <v>0</v>
      </c>
      <c r="L319">
        <v>1772</v>
      </c>
    </row>
    <row r="320" spans="1:12" x14ac:dyDescent="0.25">
      <c r="A320" s="2" t="s">
        <v>217</v>
      </c>
      <c r="B320" s="2" t="s">
        <v>176</v>
      </c>
      <c r="C320" s="2">
        <v>74.12</v>
      </c>
      <c r="D320" s="2">
        <v>1681</v>
      </c>
      <c r="E320" s="2">
        <v>280</v>
      </c>
      <c r="F320" s="2">
        <v>43</v>
      </c>
      <c r="G320" s="2">
        <v>1</v>
      </c>
      <c r="H320" s="2">
        <v>1597</v>
      </c>
      <c r="I320" s="2">
        <v>63226843</v>
      </c>
      <c r="J320" s="2">
        <v>63225234</v>
      </c>
      <c r="K320" s="2">
        <v>0</v>
      </c>
      <c r="L320" s="2">
        <v>1016</v>
      </c>
    </row>
    <row r="321" spans="1:12" x14ac:dyDescent="0.25">
      <c r="A321" s="6" t="s">
        <v>204</v>
      </c>
      <c r="C321" t="s">
        <v>172</v>
      </c>
      <c r="D321">
        <f>SUM(D317:D320)-12</f>
        <v>24076</v>
      </c>
    </row>
    <row r="322" spans="1:12" x14ac:dyDescent="0.25">
      <c r="A322">
        <f>(C317/100)*D317</f>
        <v>12619.183999999999</v>
      </c>
      <c r="C322" s="4" t="s">
        <v>85</v>
      </c>
      <c r="D322" s="12">
        <f>(A327/D321)/D321</f>
        <v>3.1696507054238531E-5</v>
      </c>
    </row>
    <row r="323" spans="1:12" x14ac:dyDescent="0.25">
      <c r="A323">
        <f t="shared" ref="A323" si="8">(C318/100)*D318</f>
        <v>2951.0149999999999</v>
      </c>
      <c r="C323" s="4" t="s">
        <v>86</v>
      </c>
      <c r="D323" s="12">
        <f>(C317/100)/D317</f>
        <v>4.5530994714079768E-5</v>
      </c>
    </row>
    <row r="324" spans="1:12" x14ac:dyDescent="0.25">
      <c r="A324">
        <f>(C319/100)*D319-9</f>
        <v>1560.0486000000001</v>
      </c>
      <c r="B324" t="s">
        <v>218</v>
      </c>
      <c r="C324" t="s">
        <v>87</v>
      </c>
      <c r="D324">
        <v>23381</v>
      </c>
    </row>
    <row r="325" spans="1:12" x14ac:dyDescent="0.25">
      <c r="A325" s="2">
        <f>(C320/100)*D320-3</f>
        <v>1242.9572000000001</v>
      </c>
      <c r="B325" t="s">
        <v>218</v>
      </c>
    </row>
    <row r="326" spans="1:12" x14ac:dyDescent="0.25">
      <c r="A326">
        <f>SUM(A322:A325)</f>
        <v>18373.2048</v>
      </c>
    </row>
    <row r="327" spans="1:12" x14ac:dyDescent="0.25">
      <c r="A327">
        <v>18373</v>
      </c>
      <c r="B327" t="s">
        <v>88</v>
      </c>
    </row>
    <row r="330" spans="1:12" x14ac:dyDescent="0.25">
      <c r="A330" t="s">
        <v>118</v>
      </c>
      <c r="B330" t="s">
        <v>71</v>
      </c>
      <c r="C330" t="s">
        <v>72</v>
      </c>
      <c r="D330" t="s">
        <v>73</v>
      </c>
      <c r="E330" t="s">
        <v>74</v>
      </c>
      <c r="F330" t="s">
        <v>75</v>
      </c>
      <c r="G330" t="s">
        <v>76</v>
      </c>
      <c r="H330" t="s">
        <v>77</v>
      </c>
      <c r="I330" t="s">
        <v>78</v>
      </c>
      <c r="J330" t="s">
        <v>79</v>
      </c>
      <c r="K330" t="s">
        <v>80</v>
      </c>
      <c r="L330" t="s">
        <v>81</v>
      </c>
    </row>
    <row r="331" spans="1:12" x14ac:dyDescent="0.25">
      <c r="A331" t="s">
        <v>219</v>
      </c>
      <c r="B331" t="s">
        <v>213</v>
      </c>
      <c r="C331">
        <v>75.97</v>
      </c>
      <c r="D331">
        <v>16575</v>
      </c>
      <c r="E331">
        <v>2907</v>
      </c>
      <c r="F331">
        <v>278</v>
      </c>
      <c r="G331">
        <v>2724</v>
      </c>
      <c r="H331">
        <v>18914</v>
      </c>
      <c r="I331">
        <v>41757672</v>
      </c>
      <c r="J331">
        <v>41773554</v>
      </c>
      <c r="K331">
        <v>0</v>
      </c>
      <c r="L331" s="1">
        <v>11650</v>
      </c>
    </row>
    <row r="332" spans="1:12" x14ac:dyDescent="0.25">
      <c r="A332" t="s">
        <v>219</v>
      </c>
      <c r="B332" t="s">
        <v>213</v>
      </c>
      <c r="C332">
        <v>73.42</v>
      </c>
      <c r="D332">
        <v>1535</v>
      </c>
      <c r="E332">
        <v>307</v>
      </c>
      <c r="F332">
        <v>30</v>
      </c>
      <c r="G332">
        <v>1255</v>
      </c>
      <c r="H332">
        <v>2723</v>
      </c>
      <c r="I332">
        <v>41755911</v>
      </c>
      <c r="J332">
        <v>41757410</v>
      </c>
      <c r="K332">
        <v>0</v>
      </c>
      <c r="L332">
        <v>884</v>
      </c>
    </row>
    <row r="333" spans="1:12" x14ac:dyDescent="0.25">
      <c r="A333" s="2" t="s">
        <v>219</v>
      </c>
      <c r="B333" s="2" t="s">
        <v>213</v>
      </c>
      <c r="C333" s="2">
        <v>76.72</v>
      </c>
      <c r="D333" s="2">
        <v>945</v>
      </c>
      <c r="E333" s="2">
        <v>167</v>
      </c>
      <c r="F333" s="2">
        <v>16</v>
      </c>
      <c r="G333" s="2">
        <v>1</v>
      </c>
      <c r="H333" s="2">
        <v>924</v>
      </c>
      <c r="I333" s="2">
        <v>41754986</v>
      </c>
      <c r="J333" s="2">
        <v>41755898</v>
      </c>
      <c r="K333" s="2">
        <v>0</v>
      </c>
      <c r="L333" s="2">
        <v>688</v>
      </c>
    </row>
    <row r="334" spans="1:12" x14ac:dyDescent="0.25">
      <c r="A334" s="6" t="s">
        <v>83</v>
      </c>
      <c r="C334" t="s">
        <v>172</v>
      </c>
      <c r="D334">
        <f>SUM(D331:D333)</f>
        <v>19055</v>
      </c>
    </row>
    <row r="335" spans="1:12" x14ac:dyDescent="0.25">
      <c r="A335">
        <f>(C331/100)*D331</f>
        <v>12592.0275</v>
      </c>
      <c r="C335" s="4" t="s">
        <v>85</v>
      </c>
      <c r="D335" s="12">
        <f>(A339/D334)/D334</f>
        <v>3.9780439186349006E-5</v>
      </c>
    </row>
    <row r="336" spans="1:12" x14ac:dyDescent="0.25">
      <c r="A336">
        <f>(C332/100)*D332</f>
        <v>1126.9969999999998</v>
      </c>
      <c r="C336" s="4" t="s">
        <v>86</v>
      </c>
      <c r="D336" s="12">
        <f>(C331/100)/D331</f>
        <v>4.5834087481146305E-5</v>
      </c>
    </row>
    <row r="337" spans="1:12" x14ac:dyDescent="0.25">
      <c r="A337" s="2">
        <f>(C333/100)*D333</f>
        <v>725.00400000000002</v>
      </c>
      <c r="C337" t="s">
        <v>87</v>
      </c>
      <c r="D337">
        <v>18926</v>
      </c>
    </row>
    <row r="338" spans="1:12" x14ac:dyDescent="0.25">
      <c r="A338">
        <f>SUM(A335:A337)</f>
        <v>14444.0285</v>
      </c>
    </row>
    <row r="339" spans="1:12" x14ac:dyDescent="0.25">
      <c r="A339">
        <v>14444</v>
      </c>
      <c r="B339" t="s">
        <v>88</v>
      </c>
    </row>
    <row r="342" spans="1:12" x14ac:dyDescent="0.25">
      <c r="A342" t="s">
        <v>119</v>
      </c>
      <c r="B342" t="s">
        <v>71</v>
      </c>
      <c r="C342" t="s">
        <v>72</v>
      </c>
      <c r="D342" t="s">
        <v>73</v>
      </c>
      <c r="E342" t="s">
        <v>74</v>
      </c>
      <c r="F342" t="s">
        <v>75</v>
      </c>
      <c r="G342" t="s">
        <v>76</v>
      </c>
      <c r="H342" t="s">
        <v>77</v>
      </c>
      <c r="I342" t="s">
        <v>78</v>
      </c>
      <c r="J342" t="s">
        <v>79</v>
      </c>
      <c r="K342" t="s">
        <v>80</v>
      </c>
      <c r="L342" t="s">
        <v>81</v>
      </c>
    </row>
    <row r="343" spans="1:12" x14ac:dyDescent="0.25">
      <c r="A343" t="s">
        <v>220</v>
      </c>
      <c r="B343" t="s">
        <v>210</v>
      </c>
      <c r="C343">
        <v>76.95</v>
      </c>
      <c r="D343">
        <v>16676</v>
      </c>
      <c r="E343">
        <v>2533</v>
      </c>
      <c r="F343">
        <v>327</v>
      </c>
      <c r="G343">
        <v>8665</v>
      </c>
      <c r="H343">
        <v>24582</v>
      </c>
      <c r="I343">
        <v>11016920</v>
      </c>
      <c r="J343">
        <v>11033042</v>
      </c>
      <c r="K343">
        <v>0</v>
      </c>
      <c r="L343" s="1">
        <v>12450</v>
      </c>
    </row>
    <row r="344" spans="1:12" x14ac:dyDescent="0.25">
      <c r="A344" t="s">
        <v>220</v>
      </c>
      <c r="B344" t="s">
        <v>210</v>
      </c>
      <c r="C344">
        <v>78.44</v>
      </c>
      <c r="D344">
        <v>8525</v>
      </c>
      <c r="E344">
        <v>1276</v>
      </c>
      <c r="F344">
        <v>137</v>
      </c>
      <c r="G344">
        <v>26</v>
      </c>
      <c r="H344">
        <v>8248</v>
      </c>
      <c r="I344">
        <v>11006950</v>
      </c>
      <c r="J344">
        <v>11015214</v>
      </c>
      <c r="K344">
        <v>0</v>
      </c>
      <c r="L344">
        <v>6976</v>
      </c>
    </row>
    <row r="345" spans="1:12" x14ac:dyDescent="0.25">
      <c r="A345" t="s">
        <v>220</v>
      </c>
      <c r="B345" t="s">
        <v>210</v>
      </c>
      <c r="C345">
        <v>80.319999999999993</v>
      </c>
      <c r="D345">
        <v>2907</v>
      </c>
      <c r="E345">
        <v>398</v>
      </c>
      <c r="F345">
        <v>53</v>
      </c>
      <c r="G345">
        <v>24620</v>
      </c>
      <c r="H345">
        <v>27466</v>
      </c>
      <c r="I345">
        <v>11033394</v>
      </c>
      <c r="J345">
        <v>11036186</v>
      </c>
      <c r="K345">
        <v>0</v>
      </c>
      <c r="L345">
        <v>2581</v>
      </c>
    </row>
    <row r="346" spans="1:12" x14ac:dyDescent="0.25">
      <c r="A346" t="s">
        <v>220</v>
      </c>
      <c r="B346" t="s">
        <v>210</v>
      </c>
      <c r="C346">
        <v>74.77</v>
      </c>
      <c r="D346">
        <v>1990</v>
      </c>
      <c r="E346">
        <v>325</v>
      </c>
      <c r="F346">
        <v>49</v>
      </c>
      <c r="G346">
        <v>27228</v>
      </c>
      <c r="H346">
        <v>29109</v>
      </c>
      <c r="I346">
        <v>11054897</v>
      </c>
      <c r="J346">
        <v>11056817</v>
      </c>
      <c r="K346">
        <v>0</v>
      </c>
      <c r="L346">
        <v>1265</v>
      </c>
    </row>
    <row r="347" spans="1:12" x14ac:dyDescent="0.25">
      <c r="A347" t="s">
        <v>220</v>
      </c>
      <c r="B347" t="s">
        <v>210</v>
      </c>
      <c r="C347">
        <v>71.27</v>
      </c>
      <c r="D347">
        <v>811</v>
      </c>
      <c r="E347">
        <v>147</v>
      </c>
      <c r="F347">
        <v>15</v>
      </c>
      <c r="G347">
        <v>29129</v>
      </c>
      <c r="H347">
        <v>29903</v>
      </c>
      <c r="I347">
        <v>11057038</v>
      </c>
      <c r="J347">
        <v>11057798</v>
      </c>
      <c r="K347" s="1">
        <v>1.0000000000000001E-114</v>
      </c>
      <c r="L347">
        <v>423</v>
      </c>
    </row>
    <row r="348" spans="1:12" x14ac:dyDescent="0.25">
      <c r="A348" s="2" t="s">
        <v>220</v>
      </c>
      <c r="B348" s="2" t="s">
        <v>210</v>
      </c>
      <c r="C348" s="2">
        <v>73.37</v>
      </c>
      <c r="D348" s="2">
        <v>567</v>
      </c>
      <c r="E348" s="2">
        <v>101</v>
      </c>
      <c r="F348" s="2">
        <v>15</v>
      </c>
      <c r="G348" s="2">
        <v>30527</v>
      </c>
      <c r="H348" s="2">
        <v>31055</v>
      </c>
      <c r="I348" s="2">
        <v>11058717</v>
      </c>
      <c r="J348" s="2">
        <v>11059271</v>
      </c>
      <c r="K348" s="8">
        <v>1E-83</v>
      </c>
      <c r="L348" s="2">
        <v>320</v>
      </c>
    </row>
    <row r="349" spans="1:12" x14ac:dyDescent="0.25">
      <c r="A349" s="6" t="s">
        <v>83</v>
      </c>
      <c r="C349" t="s">
        <v>172</v>
      </c>
      <c r="D349">
        <f>SUM(D343:D348)-260</f>
        <v>31216</v>
      </c>
    </row>
    <row r="350" spans="1:12" x14ac:dyDescent="0.25">
      <c r="A350">
        <f>(C343/100)*D343</f>
        <v>12832.182000000001</v>
      </c>
      <c r="C350" s="4" t="s">
        <v>85</v>
      </c>
      <c r="D350" s="12">
        <f>(A357/D349)/D349</f>
        <v>2.4707558399653637E-5</v>
      </c>
    </row>
    <row r="351" spans="1:12" x14ac:dyDescent="0.25">
      <c r="A351">
        <f t="shared" ref="A351:A352" si="9">(C344/100)*D344</f>
        <v>6687.01</v>
      </c>
      <c r="C351" s="4" t="s">
        <v>86</v>
      </c>
      <c r="D351" s="12">
        <f>(C343/100)/D343</f>
        <v>4.6144159270808352E-5</v>
      </c>
    </row>
    <row r="352" spans="1:12" x14ac:dyDescent="0.25">
      <c r="A352">
        <f t="shared" si="9"/>
        <v>2334.9023999999999</v>
      </c>
      <c r="C352" t="s">
        <v>87</v>
      </c>
      <c r="D352">
        <v>31329</v>
      </c>
    </row>
    <row r="353" spans="1:12" x14ac:dyDescent="0.25">
      <c r="A353">
        <f>(C346/100)*D346-239</f>
        <v>1248.9229999999998</v>
      </c>
      <c r="B353" t="s">
        <v>221</v>
      </c>
    </row>
    <row r="354" spans="1:12" x14ac:dyDescent="0.25">
      <c r="A354">
        <f>(C347/100)*D347-21</f>
        <v>556.99969999999996</v>
      </c>
      <c r="B354" t="s">
        <v>98</v>
      </c>
    </row>
    <row r="355" spans="1:12" x14ac:dyDescent="0.25">
      <c r="A355" s="2">
        <f>(C348/100)*D348</f>
        <v>416.00790000000001</v>
      </c>
    </row>
    <row r="356" spans="1:12" x14ac:dyDescent="0.25">
      <c r="A356" s="6">
        <f>SUM(A350:A355)</f>
        <v>24076.025000000001</v>
      </c>
    </row>
    <row r="357" spans="1:12" x14ac:dyDescent="0.25">
      <c r="A357">
        <v>24076</v>
      </c>
      <c r="B357" t="s">
        <v>88</v>
      </c>
    </row>
    <row r="360" spans="1:12" x14ac:dyDescent="0.25">
      <c r="A360" t="s">
        <v>120</v>
      </c>
      <c r="B360" t="s">
        <v>71</v>
      </c>
      <c r="C360" t="s">
        <v>72</v>
      </c>
      <c r="D360" t="s">
        <v>73</v>
      </c>
      <c r="E360" t="s">
        <v>74</v>
      </c>
      <c r="F360" t="s">
        <v>75</v>
      </c>
      <c r="G360" t="s">
        <v>76</v>
      </c>
      <c r="H360" t="s">
        <v>77</v>
      </c>
      <c r="I360" t="s">
        <v>78</v>
      </c>
      <c r="J360" t="s">
        <v>79</v>
      </c>
      <c r="K360" t="s">
        <v>80</v>
      </c>
      <c r="L360" t="s">
        <v>81</v>
      </c>
    </row>
    <row r="361" spans="1:12" x14ac:dyDescent="0.25">
      <c r="A361" t="s">
        <v>222</v>
      </c>
      <c r="B361" t="s">
        <v>179</v>
      </c>
      <c r="C361">
        <v>76.45</v>
      </c>
      <c r="D361">
        <v>16564</v>
      </c>
      <c r="E361">
        <v>2873</v>
      </c>
      <c r="F361">
        <v>259</v>
      </c>
      <c r="G361">
        <v>3088</v>
      </c>
      <c r="H361">
        <v>19286</v>
      </c>
      <c r="I361">
        <v>43681650</v>
      </c>
      <c r="J361">
        <v>43665749</v>
      </c>
      <c r="K361">
        <v>0</v>
      </c>
      <c r="L361" s="1">
        <v>12050</v>
      </c>
    </row>
    <row r="362" spans="1:12" x14ac:dyDescent="0.25">
      <c r="A362" t="s">
        <v>222</v>
      </c>
      <c r="B362" t="s">
        <v>179</v>
      </c>
      <c r="C362">
        <v>75.77</v>
      </c>
      <c r="D362">
        <v>2167</v>
      </c>
      <c r="E362">
        <v>411</v>
      </c>
      <c r="F362">
        <v>36</v>
      </c>
      <c r="G362">
        <v>34</v>
      </c>
      <c r="H362">
        <v>2154</v>
      </c>
      <c r="I362">
        <v>43685251</v>
      </c>
      <c r="J362">
        <v>43683153</v>
      </c>
      <c r="K362">
        <v>0</v>
      </c>
      <c r="L362">
        <v>1481</v>
      </c>
    </row>
    <row r="363" spans="1:12" x14ac:dyDescent="0.25">
      <c r="A363" t="s">
        <v>222</v>
      </c>
      <c r="B363" t="s">
        <v>179</v>
      </c>
      <c r="C363">
        <v>71.59</v>
      </c>
      <c r="D363">
        <v>623</v>
      </c>
      <c r="E363">
        <v>111</v>
      </c>
      <c r="F363">
        <v>9</v>
      </c>
      <c r="G363">
        <v>2360</v>
      </c>
      <c r="H363">
        <v>2949</v>
      </c>
      <c r="I363">
        <v>43682824</v>
      </c>
      <c r="J363">
        <v>43682235</v>
      </c>
      <c r="K363" s="1">
        <v>2E-91</v>
      </c>
      <c r="L363">
        <v>345</v>
      </c>
    </row>
    <row r="364" spans="1:12" x14ac:dyDescent="0.25">
      <c r="A364" s="2" t="s">
        <v>222</v>
      </c>
      <c r="B364" s="2" t="s">
        <v>179</v>
      </c>
      <c r="C364" s="2">
        <v>83.09</v>
      </c>
      <c r="D364" s="2">
        <v>136</v>
      </c>
      <c r="E364" s="2">
        <v>23</v>
      </c>
      <c r="F364" s="2">
        <v>0</v>
      </c>
      <c r="G364" s="2">
        <v>2958</v>
      </c>
      <c r="H364" s="2">
        <v>3093</v>
      </c>
      <c r="I364" s="2">
        <v>43681836</v>
      </c>
      <c r="J364" s="2">
        <v>43681701</v>
      </c>
      <c r="K364" s="8">
        <v>4.0000000000000003E-30</v>
      </c>
      <c r="L364" s="2">
        <v>141</v>
      </c>
    </row>
    <row r="365" spans="1:12" x14ac:dyDescent="0.25">
      <c r="A365" s="6" t="s">
        <v>83</v>
      </c>
      <c r="C365" t="s">
        <v>172</v>
      </c>
      <c r="D365">
        <f>SUM(D361:D364)-6</f>
        <v>19484</v>
      </c>
    </row>
    <row r="366" spans="1:12" x14ac:dyDescent="0.25">
      <c r="A366">
        <f>(C361/100)*D361</f>
        <v>12663.178000000002</v>
      </c>
      <c r="C366" s="4" t="s">
        <v>85</v>
      </c>
      <c r="D366" s="12">
        <f>(A371/D365)/D365</f>
        <v>3.9138494150941971E-5</v>
      </c>
    </row>
    <row r="367" spans="1:12" x14ac:dyDescent="0.25">
      <c r="A367">
        <f t="shared" ref="A367:A368" si="10">(C362/100)*D362</f>
        <v>1641.9358999999999</v>
      </c>
      <c r="C367" s="4" t="s">
        <v>86</v>
      </c>
      <c r="D367" s="12">
        <f>(C361/100)/D361</f>
        <v>4.6154310553006527E-5</v>
      </c>
    </row>
    <row r="368" spans="1:12" x14ac:dyDescent="0.25">
      <c r="A368">
        <f t="shared" si="10"/>
        <v>446.00569999999999</v>
      </c>
      <c r="C368" t="s">
        <v>87</v>
      </c>
      <c r="D368">
        <v>19415</v>
      </c>
    </row>
    <row r="369" spans="1:12" x14ac:dyDescent="0.25">
      <c r="A369" s="2">
        <f>(C364/100)*D364-6</f>
        <v>107.00240000000001</v>
      </c>
      <c r="B369" t="s">
        <v>223</v>
      </c>
    </row>
    <row r="370" spans="1:12" x14ac:dyDescent="0.25">
      <c r="A370">
        <f>SUM(A366:A369)</f>
        <v>14858.122000000001</v>
      </c>
    </row>
    <row r="371" spans="1:12" x14ac:dyDescent="0.25">
      <c r="A371">
        <v>14858</v>
      </c>
      <c r="B371" t="s">
        <v>88</v>
      </c>
    </row>
    <row r="374" spans="1:12" x14ac:dyDescent="0.25">
      <c r="A374" t="s">
        <v>121</v>
      </c>
      <c r="B374" t="s">
        <v>71</v>
      </c>
      <c r="C374" t="s">
        <v>72</v>
      </c>
      <c r="D374" t="s">
        <v>73</v>
      </c>
      <c r="E374" t="s">
        <v>74</v>
      </c>
      <c r="F374" t="s">
        <v>75</v>
      </c>
      <c r="G374" t="s">
        <v>76</v>
      </c>
      <c r="H374" t="s">
        <v>77</v>
      </c>
      <c r="I374" t="s">
        <v>78</v>
      </c>
      <c r="J374" t="s">
        <v>79</v>
      </c>
      <c r="K374" t="s">
        <v>80</v>
      </c>
      <c r="L374" t="s">
        <v>81</v>
      </c>
    </row>
    <row r="375" spans="1:12" x14ac:dyDescent="0.25">
      <c r="A375" t="s">
        <v>224</v>
      </c>
      <c r="B375" t="s">
        <v>225</v>
      </c>
      <c r="C375">
        <v>78.69</v>
      </c>
      <c r="D375">
        <v>17005</v>
      </c>
      <c r="E375">
        <v>2489</v>
      </c>
      <c r="F375">
        <v>279</v>
      </c>
      <c r="G375">
        <v>1296</v>
      </c>
      <c r="H375">
        <v>17826</v>
      </c>
      <c r="I375">
        <v>14300267</v>
      </c>
      <c r="J375">
        <v>14283923</v>
      </c>
      <c r="K375">
        <v>0</v>
      </c>
      <c r="L375" s="1">
        <v>14100</v>
      </c>
    </row>
    <row r="376" spans="1:12" x14ac:dyDescent="0.25">
      <c r="A376" t="s">
        <v>224</v>
      </c>
      <c r="B376" t="s">
        <v>225</v>
      </c>
      <c r="C376">
        <v>80.3</v>
      </c>
      <c r="D376">
        <v>4162</v>
      </c>
      <c r="E376">
        <v>498</v>
      </c>
      <c r="F376">
        <v>59</v>
      </c>
      <c r="G376">
        <v>30422</v>
      </c>
      <c r="H376">
        <v>34436</v>
      </c>
      <c r="I376">
        <v>14272208</v>
      </c>
      <c r="J376">
        <v>14268222</v>
      </c>
      <c r="K376">
        <v>0</v>
      </c>
      <c r="L376">
        <v>3833</v>
      </c>
    </row>
    <row r="377" spans="1:12" x14ac:dyDescent="0.25">
      <c r="A377" t="s">
        <v>224</v>
      </c>
      <c r="B377" t="s">
        <v>225</v>
      </c>
      <c r="C377">
        <v>77.75</v>
      </c>
      <c r="D377">
        <v>4310</v>
      </c>
      <c r="E377">
        <v>678</v>
      </c>
      <c r="F377">
        <v>75</v>
      </c>
      <c r="G377">
        <v>18028</v>
      </c>
      <c r="H377">
        <v>22211</v>
      </c>
      <c r="I377">
        <v>14283847</v>
      </c>
      <c r="J377">
        <v>14279693</v>
      </c>
      <c r="K377">
        <v>0</v>
      </c>
      <c r="L377">
        <v>3364</v>
      </c>
    </row>
    <row r="378" spans="1:12" x14ac:dyDescent="0.25">
      <c r="A378" t="s">
        <v>224</v>
      </c>
      <c r="B378" t="s">
        <v>225</v>
      </c>
      <c r="C378">
        <v>76.05</v>
      </c>
      <c r="D378">
        <v>4188</v>
      </c>
      <c r="E378">
        <v>718</v>
      </c>
      <c r="F378">
        <v>75</v>
      </c>
      <c r="G378">
        <v>23929</v>
      </c>
      <c r="H378">
        <v>27965</v>
      </c>
      <c r="I378">
        <v>14278354</v>
      </c>
      <c r="J378">
        <v>14274301</v>
      </c>
      <c r="K378">
        <v>0</v>
      </c>
      <c r="L378">
        <v>2949</v>
      </c>
    </row>
    <row r="379" spans="1:12" x14ac:dyDescent="0.25">
      <c r="A379" t="s">
        <v>224</v>
      </c>
      <c r="B379" t="s">
        <v>225</v>
      </c>
      <c r="C379">
        <v>77.7</v>
      </c>
      <c r="D379">
        <v>1664</v>
      </c>
      <c r="E379">
        <v>262</v>
      </c>
      <c r="F379">
        <v>26</v>
      </c>
      <c r="G379">
        <v>28365</v>
      </c>
      <c r="H379">
        <v>29960</v>
      </c>
      <c r="I379">
        <v>14274298</v>
      </c>
      <c r="J379">
        <v>14272676</v>
      </c>
      <c r="K379">
        <v>0</v>
      </c>
      <c r="L379">
        <v>1310</v>
      </c>
    </row>
    <row r="380" spans="1:12" x14ac:dyDescent="0.25">
      <c r="A380" t="s">
        <v>224</v>
      </c>
      <c r="B380" t="s">
        <v>225</v>
      </c>
      <c r="C380">
        <v>76.62</v>
      </c>
      <c r="D380">
        <v>1279</v>
      </c>
      <c r="E380">
        <v>218</v>
      </c>
      <c r="F380">
        <v>19</v>
      </c>
      <c r="G380">
        <v>1</v>
      </c>
      <c r="H380">
        <v>1244</v>
      </c>
      <c r="I380">
        <v>14301600</v>
      </c>
      <c r="J380">
        <v>14300368</v>
      </c>
      <c r="K380">
        <v>0</v>
      </c>
      <c r="L380">
        <v>946</v>
      </c>
    </row>
    <row r="381" spans="1:12" x14ac:dyDescent="0.25">
      <c r="A381" t="s">
        <v>224</v>
      </c>
      <c r="B381" t="s">
        <v>225</v>
      </c>
      <c r="C381">
        <v>76.680000000000007</v>
      </c>
      <c r="D381">
        <v>1278</v>
      </c>
      <c r="E381">
        <v>233</v>
      </c>
      <c r="F381">
        <v>20</v>
      </c>
      <c r="G381">
        <v>22446</v>
      </c>
      <c r="H381">
        <v>23719</v>
      </c>
      <c r="I381">
        <v>14279591</v>
      </c>
      <c r="J381">
        <v>14278375</v>
      </c>
      <c r="K381">
        <v>0</v>
      </c>
      <c r="L381">
        <v>930</v>
      </c>
    </row>
    <row r="382" spans="1:12" x14ac:dyDescent="0.25">
      <c r="A382" s="2" t="s">
        <v>224</v>
      </c>
      <c r="B382" s="2" t="s">
        <v>225</v>
      </c>
      <c r="C382" s="2">
        <v>80.06</v>
      </c>
      <c r="D382" s="2">
        <v>361</v>
      </c>
      <c r="E382" s="2">
        <v>66</v>
      </c>
      <c r="F382" s="2">
        <v>4</v>
      </c>
      <c r="G382" s="2">
        <v>29998</v>
      </c>
      <c r="H382" s="2">
        <v>30353</v>
      </c>
      <c r="I382" s="2">
        <v>14272570</v>
      </c>
      <c r="J382" s="2">
        <v>14272211</v>
      </c>
      <c r="K382" s="8">
        <v>5.9999999999999998E-82</v>
      </c>
      <c r="L382" s="2">
        <v>315</v>
      </c>
    </row>
    <row r="383" spans="1:12" x14ac:dyDescent="0.25">
      <c r="A383" s="6" t="s">
        <v>83</v>
      </c>
      <c r="C383" t="s">
        <v>172</v>
      </c>
      <c r="D383">
        <f>SUM(D375:D382)</f>
        <v>34247</v>
      </c>
    </row>
    <row r="384" spans="1:12" x14ac:dyDescent="0.25">
      <c r="A384">
        <f>(C375/100)*D375</f>
        <v>13381.234499999999</v>
      </c>
      <c r="C384" s="4" t="s">
        <v>85</v>
      </c>
      <c r="D384" s="12">
        <f>(A393/D383)/D383</f>
        <v>2.2851037930745742E-5</v>
      </c>
    </row>
    <row r="385" spans="1:12" x14ac:dyDescent="0.25">
      <c r="A385">
        <f t="shared" ref="A385:A391" si="11">(C376/100)*D376</f>
        <v>3342.0859999999998</v>
      </c>
      <c r="C385" s="4" t="s">
        <v>86</v>
      </c>
      <c r="D385" s="12">
        <f>(C375/100)/D375</f>
        <v>4.6274625110261681E-5</v>
      </c>
    </row>
    <row r="386" spans="1:12" x14ac:dyDescent="0.25">
      <c r="A386">
        <f t="shared" si="11"/>
        <v>3351.0250000000001</v>
      </c>
      <c r="C386" t="s">
        <v>87</v>
      </c>
      <c r="D386">
        <v>34464</v>
      </c>
    </row>
    <row r="387" spans="1:12" x14ac:dyDescent="0.25">
      <c r="A387">
        <f t="shared" si="11"/>
        <v>3184.9739999999997</v>
      </c>
    </row>
    <row r="388" spans="1:12" x14ac:dyDescent="0.25">
      <c r="A388">
        <f t="shared" si="11"/>
        <v>1292.9280000000001</v>
      </c>
    </row>
    <row r="389" spans="1:12" x14ac:dyDescent="0.25">
      <c r="A389">
        <f t="shared" si="11"/>
        <v>979.96979999999996</v>
      </c>
    </row>
    <row r="390" spans="1:12" x14ac:dyDescent="0.25">
      <c r="A390">
        <f t="shared" si="11"/>
        <v>979.97040000000004</v>
      </c>
    </row>
    <row r="391" spans="1:12" x14ac:dyDescent="0.25">
      <c r="A391" s="2">
        <f t="shared" si="11"/>
        <v>289.01659999999998</v>
      </c>
    </row>
    <row r="392" spans="1:12" x14ac:dyDescent="0.25">
      <c r="A392" s="6">
        <f>SUM(A384:A391)</f>
        <v>26801.204299999994</v>
      </c>
    </row>
    <row r="393" spans="1:12" x14ac:dyDescent="0.25">
      <c r="A393">
        <v>26801</v>
      </c>
      <c r="B393" t="s">
        <v>88</v>
      </c>
    </row>
    <row r="396" spans="1:12" x14ac:dyDescent="0.25">
      <c r="A396" t="s">
        <v>122</v>
      </c>
      <c r="B396" t="s">
        <v>71</v>
      </c>
      <c r="C396" t="s">
        <v>72</v>
      </c>
      <c r="D396" t="s">
        <v>73</v>
      </c>
      <c r="E396" t="s">
        <v>74</v>
      </c>
      <c r="F396" t="s">
        <v>75</v>
      </c>
      <c r="G396" t="s">
        <v>76</v>
      </c>
      <c r="H396" t="s">
        <v>77</v>
      </c>
      <c r="I396" t="s">
        <v>78</v>
      </c>
      <c r="J396" t="s">
        <v>79</v>
      </c>
      <c r="K396" t="s">
        <v>80</v>
      </c>
      <c r="L396" t="s">
        <v>81</v>
      </c>
    </row>
    <row r="397" spans="1:12" x14ac:dyDescent="0.25">
      <c r="A397" t="s">
        <v>226</v>
      </c>
      <c r="B397" t="s">
        <v>227</v>
      </c>
      <c r="C397">
        <v>77.930000000000007</v>
      </c>
      <c r="D397">
        <v>16791</v>
      </c>
      <c r="E397">
        <v>2617</v>
      </c>
      <c r="F397">
        <v>251</v>
      </c>
      <c r="G397">
        <v>2226</v>
      </c>
      <c r="H397">
        <v>18648</v>
      </c>
      <c r="I397">
        <v>12361121</v>
      </c>
      <c r="J397">
        <v>12345051</v>
      </c>
      <c r="K397">
        <v>0</v>
      </c>
      <c r="L397" s="1">
        <v>13430</v>
      </c>
    </row>
    <row r="398" spans="1:12" x14ac:dyDescent="0.25">
      <c r="A398" t="s">
        <v>226</v>
      </c>
      <c r="B398" t="s">
        <v>227</v>
      </c>
      <c r="C398">
        <v>77.03</v>
      </c>
      <c r="D398">
        <v>7082</v>
      </c>
      <c r="E398">
        <v>1139</v>
      </c>
      <c r="F398">
        <v>126</v>
      </c>
      <c r="G398">
        <v>54283</v>
      </c>
      <c r="H398">
        <v>61194</v>
      </c>
      <c r="I398">
        <v>12314202</v>
      </c>
      <c r="J398">
        <v>12307439</v>
      </c>
      <c r="K398">
        <v>0</v>
      </c>
      <c r="L398">
        <v>5308</v>
      </c>
    </row>
    <row r="399" spans="1:12" x14ac:dyDescent="0.25">
      <c r="A399" t="s">
        <v>226</v>
      </c>
      <c r="B399" t="s">
        <v>227</v>
      </c>
      <c r="C399">
        <v>82.87</v>
      </c>
      <c r="D399">
        <v>4723</v>
      </c>
      <c r="E399">
        <v>656</v>
      </c>
      <c r="F399">
        <v>45</v>
      </c>
      <c r="G399">
        <v>47533</v>
      </c>
      <c r="H399">
        <v>52209</v>
      </c>
      <c r="I399">
        <v>12320071</v>
      </c>
      <c r="J399">
        <v>12315456</v>
      </c>
      <c r="K399">
        <v>0</v>
      </c>
      <c r="L399">
        <v>4805</v>
      </c>
    </row>
    <row r="400" spans="1:12" x14ac:dyDescent="0.25">
      <c r="A400" t="s">
        <v>226</v>
      </c>
      <c r="B400" t="s">
        <v>227</v>
      </c>
      <c r="C400">
        <v>78.489999999999995</v>
      </c>
      <c r="D400">
        <v>3799</v>
      </c>
      <c r="E400">
        <v>583</v>
      </c>
      <c r="F400">
        <v>58</v>
      </c>
      <c r="G400">
        <v>19724</v>
      </c>
      <c r="H400">
        <v>23425</v>
      </c>
      <c r="I400">
        <v>12344324</v>
      </c>
      <c r="J400">
        <v>12340663</v>
      </c>
      <c r="K400">
        <v>0</v>
      </c>
      <c r="L400">
        <v>3117</v>
      </c>
    </row>
    <row r="401" spans="1:12" x14ac:dyDescent="0.25">
      <c r="A401" t="s">
        <v>226</v>
      </c>
      <c r="B401" t="s">
        <v>227</v>
      </c>
      <c r="C401">
        <v>83.55</v>
      </c>
      <c r="D401">
        <v>2760</v>
      </c>
      <c r="E401">
        <v>349</v>
      </c>
      <c r="F401">
        <v>26</v>
      </c>
      <c r="G401">
        <v>29563</v>
      </c>
      <c r="H401">
        <v>32264</v>
      </c>
      <c r="I401">
        <v>12335390</v>
      </c>
      <c r="J401">
        <v>12332678</v>
      </c>
      <c r="K401">
        <v>0</v>
      </c>
      <c r="L401">
        <v>2908</v>
      </c>
    </row>
    <row r="402" spans="1:12" x14ac:dyDescent="0.25">
      <c r="A402" t="s">
        <v>226</v>
      </c>
      <c r="B402" t="s">
        <v>227</v>
      </c>
      <c r="C402">
        <v>78.27</v>
      </c>
      <c r="D402">
        <v>2991</v>
      </c>
      <c r="E402">
        <v>471</v>
      </c>
      <c r="F402">
        <v>46</v>
      </c>
      <c r="G402">
        <v>40173</v>
      </c>
      <c r="H402">
        <v>43089</v>
      </c>
      <c r="I402">
        <v>12327204</v>
      </c>
      <c r="J402">
        <v>12324319</v>
      </c>
      <c r="K402">
        <v>0</v>
      </c>
      <c r="L402">
        <v>2417</v>
      </c>
    </row>
    <row r="403" spans="1:12" x14ac:dyDescent="0.25">
      <c r="A403" t="s">
        <v>226</v>
      </c>
      <c r="B403" t="s">
        <v>227</v>
      </c>
      <c r="C403">
        <v>78.84</v>
      </c>
      <c r="D403">
        <v>2599</v>
      </c>
      <c r="E403">
        <v>382</v>
      </c>
      <c r="F403">
        <v>45</v>
      </c>
      <c r="G403">
        <v>43104</v>
      </c>
      <c r="H403">
        <v>45649</v>
      </c>
      <c r="I403">
        <v>12324378</v>
      </c>
      <c r="J403">
        <v>12321895</v>
      </c>
      <c r="K403">
        <v>0</v>
      </c>
      <c r="L403">
        <v>2156</v>
      </c>
    </row>
    <row r="404" spans="1:12" x14ac:dyDescent="0.25">
      <c r="A404" t="s">
        <v>226</v>
      </c>
      <c r="B404" t="s">
        <v>227</v>
      </c>
      <c r="C404">
        <v>78.64</v>
      </c>
      <c r="D404">
        <v>2275</v>
      </c>
      <c r="E404">
        <v>340</v>
      </c>
      <c r="F404">
        <v>36</v>
      </c>
      <c r="G404">
        <v>25588</v>
      </c>
      <c r="H404">
        <v>27786</v>
      </c>
      <c r="I404">
        <v>12338925</v>
      </c>
      <c r="J404">
        <v>12336721</v>
      </c>
      <c r="K404">
        <v>0</v>
      </c>
      <c r="L404">
        <v>1882</v>
      </c>
    </row>
    <row r="405" spans="1:12" x14ac:dyDescent="0.25">
      <c r="A405" t="s">
        <v>226</v>
      </c>
      <c r="B405" t="s">
        <v>227</v>
      </c>
      <c r="C405">
        <v>80.459999999999994</v>
      </c>
      <c r="D405">
        <v>1929</v>
      </c>
      <c r="E405">
        <v>295</v>
      </c>
      <c r="F405">
        <v>29</v>
      </c>
      <c r="G405">
        <v>34864</v>
      </c>
      <c r="H405">
        <v>36764</v>
      </c>
      <c r="I405">
        <v>12330284</v>
      </c>
      <c r="J405">
        <v>12328410</v>
      </c>
      <c r="K405">
        <v>0</v>
      </c>
      <c r="L405">
        <v>1723</v>
      </c>
    </row>
    <row r="406" spans="1:12" x14ac:dyDescent="0.25">
      <c r="A406" t="s">
        <v>226</v>
      </c>
      <c r="B406" t="s">
        <v>227</v>
      </c>
      <c r="C406">
        <v>80.52</v>
      </c>
      <c r="D406">
        <v>1776</v>
      </c>
      <c r="E406">
        <v>264</v>
      </c>
      <c r="F406">
        <v>21</v>
      </c>
      <c r="G406">
        <v>504</v>
      </c>
      <c r="H406">
        <v>2221</v>
      </c>
      <c r="I406">
        <v>12363027</v>
      </c>
      <c r="J406">
        <v>12361276</v>
      </c>
      <c r="K406">
        <v>0</v>
      </c>
      <c r="L406">
        <v>1622</v>
      </c>
    </row>
    <row r="407" spans="1:12" x14ac:dyDescent="0.25">
      <c r="A407" t="s">
        <v>226</v>
      </c>
      <c r="B407" t="s">
        <v>227</v>
      </c>
      <c r="C407">
        <v>80.66</v>
      </c>
      <c r="D407">
        <v>1737</v>
      </c>
      <c r="E407">
        <v>249</v>
      </c>
      <c r="F407">
        <v>21</v>
      </c>
      <c r="G407">
        <v>32916</v>
      </c>
      <c r="H407">
        <v>34631</v>
      </c>
      <c r="I407">
        <v>12332457</v>
      </c>
      <c r="J407">
        <v>12330787</v>
      </c>
      <c r="K407">
        <v>0</v>
      </c>
      <c r="L407">
        <v>1602</v>
      </c>
    </row>
    <row r="408" spans="1:12" x14ac:dyDescent="0.25">
      <c r="A408" t="s">
        <v>226</v>
      </c>
      <c r="B408" t="s">
        <v>227</v>
      </c>
      <c r="C408">
        <v>74.36</v>
      </c>
      <c r="D408">
        <v>2079</v>
      </c>
      <c r="E408">
        <v>343</v>
      </c>
      <c r="F408">
        <v>41</v>
      </c>
      <c r="G408">
        <v>61215</v>
      </c>
      <c r="H408">
        <v>63161</v>
      </c>
      <c r="I408">
        <v>12303414</v>
      </c>
      <c r="J408">
        <v>12301394</v>
      </c>
      <c r="K408">
        <v>0</v>
      </c>
      <c r="L408">
        <v>1333</v>
      </c>
    </row>
    <row r="409" spans="1:12" x14ac:dyDescent="0.25">
      <c r="A409" t="s">
        <v>226</v>
      </c>
      <c r="B409" t="s">
        <v>227</v>
      </c>
      <c r="C409">
        <v>82.03</v>
      </c>
      <c r="D409">
        <v>1230</v>
      </c>
      <c r="E409">
        <v>186</v>
      </c>
      <c r="F409">
        <v>14</v>
      </c>
      <c r="G409">
        <v>52307</v>
      </c>
      <c r="H409">
        <v>53534</v>
      </c>
      <c r="I409">
        <v>12315397</v>
      </c>
      <c r="J409">
        <v>12314201</v>
      </c>
      <c r="K409">
        <v>0</v>
      </c>
      <c r="L409">
        <v>1191</v>
      </c>
    </row>
    <row r="410" spans="1:12" x14ac:dyDescent="0.25">
      <c r="A410" t="s">
        <v>226</v>
      </c>
      <c r="B410" t="s">
        <v>227</v>
      </c>
      <c r="C410">
        <v>79.27</v>
      </c>
      <c r="D410">
        <v>1158</v>
      </c>
      <c r="E410">
        <v>159</v>
      </c>
      <c r="F410">
        <v>16</v>
      </c>
      <c r="G410">
        <v>23926</v>
      </c>
      <c r="H410">
        <v>25050</v>
      </c>
      <c r="I410">
        <v>12340260</v>
      </c>
      <c r="J410">
        <v>12339151</v>
      </c>
      <c r="K410">
        <v>0</v>
      </c>
      <c r="L410">
        <v>1007</v>
      </c>
    </row>
    <row r="411" spans="1:12" x14ac:dyDescent="0.25">
      <c r="A411" t="s">
        <v>226</v>
      </c>
      <c r="B411" t="s">
        <v>227</v>
      </c>
      <c r="C411">
        <v>81.28</v>
      </c>
      <c r="D411">
        <v>1031</v>
      </c>
      <c r="E411">
        <v>147</v>
      </c>
      <c r="F411">
        <v>11</v>
      </c>
      <c r="G411">
        <v>37900</v>
      </c>
      <c r="H411">
        <v>38897</v>
      </c>
      <c r="I411">
        <v>12328350</v>
      </c>
      <c r="J411">
        <v>12327333</v>
      </c>
      <c r="K411">
        <v>0</v>
      </c>
      <c r="L411">
        <v>982</v>
      </c>
    </row>
    <row r="412" spans="1:12" x14ac:dyDescent="0.25">
      <c r="A412" t="s">
        <v>226</v>
      </c>
      <c r="B412" t="s">
        <v>227</v>
      </c>
      <c r="C412">
        <v>76.010000000000005</v>
      </c>
      <c r="D412">
        <v>1092</v>
      </c>
      <c r="E412">
        <v>182</v>
      </c>
      <c r="F412">
        <v>20</v>
      </c>
      <c r="G412">
        <v>46003</v>
      </c>
      <c r="H412">
        <v>47079</v>
      </c>
      <c r="I412">
        <v>12321100</v>
      </c>
      <c r="J412">
        <v>12320074</v>
      </c>
      <c r="K412">
        <v>0</v>
      </c>
      <c r="L412">
        <v>771</v>
      </c>
    </row>
    <row r="413" spans="1:12" x14ac:dyDescent="0.25">
      <c r="A413" t="s">
        <v>226</v>
      </c>
      <c r="B413" t="s">
        <v>227</v>
      </c>
      <c r="C413">
        <v>74.58</v>
      </c>
      <c r="D413">
        <v>1192</v>
      </c>
      <c r="E413">
        <v>207</v>
      </c>
      <c r="F413">
        <v>34</v>
      </c>
      <c r="G413">
        <v>28178</v>
      </c>
      <c r="H413">
        <v>29339</v>
      </c>
      <c r="I413">
        <v>12336538</v>
      </c>
      <c r="J413">
        <v>12335413</v>
      </c>
      <c r="K413">
        <v>0</v>
      </c>
      <c r="L413">
        <v>717</v>
      </c>
    </row>
    <row r="414" spans="1:12" x14ac:dyDescent="0.25">
      <c r="A414" t="s">
        <v>226</v>
      </c>
      <c r="B414" t="s">
        <v>227</v>
      </c>
      <c r="C414">
        <v>77.33</v>
      </c>
      <c r="D414">
        <v>547</v>
      </c>
      <c r="E414">
        <v>99</v>
      </c>
      <c r="F414">
        <v>8</v>
      </c>
      <c r="G414">
        <v>18681</v>
      </c>
      <c r="H414">
        <v>19223</v>
      </c>
      <c r="I414">
        <v>12344870</v>
      </c>
      <c r="J414">
        <v>12344345</v>
      </c>
      <c r="K414" s="1">
        <v>2.0000000000000002E-111</v>
      </c>
      <c r="L414">
        <v>414</v>
      </c>
    </row>
    <row r="415" spans="1:12" x14ac:dyDescent="0.25">
      <c r="A415" t="s">
        <v>226</v>
      </c>
      <c r="B415" t="s">
        <v>227</v>
      </c>
      <c r="C415">
        <v>77.91</v>
      </c>
      <c r="D415">
        <v>326</v>
      </c>
      <c r="E415">
        <v>57</v>
      </c>
      <c r="F415">
        <v>5</v>
      </c>
      <c r="G415">
        <v>165</v>
      </c>
      <c r="H415">
        <v>475</v>
      </c>
      <c r="I415">
        <v>12363512</v>
      </c>
      <c r="J415">
        <v>12363187</v>
      </c>
      <c r="K415" s="1">
        <v>9.0000000000000002E-64</v>
      </c>
      <c r="L415">
        <v>255</v>
      </c>
    </row>
    <row r="416" spans="1:12" x14ac:dyDescent="0.25">
      <c r="A416" s="2" t="s">
        <v>226</v>
      </c>
      <c r="B416" s="2" t="s">
        <v>227</v>
      </c>
      <c r="C416" s="2">
        <v>79.599999999999994</v>
      </c>
      <c r="D416" s="2">
        <v>201</v>
      </c>
      <c r="E416" s="2">
        <v>29</v>
      </c>
      <c r="F416" s="2">
        <v>3</v>
      </c>
      <c r="G416" s="2">
        <v>23538</v>
      </c>
      <c r="H416" s="2">
        <v>23738</v>
      </c>
      <c r="I416" s="2">
        <v>12340664</v>
      </c>
      <c r="J416" s="2">
        <v>12340476</v>
      </c>
      <c r="K416" s="8">
        <v>7.0000000000000003E-40</v>
      </c>
      <c r="L416" s="2">
        <v>176</v>
      </c>
    </row>
    <row r="417" spans="1:4" x14ac:dyDescent="0.25">
      <c r="A417" s="6" t="s">
        <v>83</v>
      </c>
      <c r="C417" t="s">
        <v>172</v>
      </c>
      <c r="D417">
        <f>SUM(D397:D416)</f>
        <v>57318</v>
      </c>
    </row>
    <row r="418" spans="1:4" x14ac:dyDescent="0.25">
      <c r="A418">
        <f t="shared" ref="A418:A437" si="12">(C397/100)*D397</f>
        <v>13085.226300000002</v>
      </c>
      <c r="C418" s="4" t="s">
        <v>85</v>
      </c>
      <c r="D418" s="12">
        <f>(A439/D417)/D417</f>
        <v>1.37492069482635E-5</v>
      </c>
    </row>
    <row r="419" spans="1:4" x14ac:dyDescent="0.25">
      <c r="A419">
        <f t="shared" si="12"/>
        <v>5455.2645999999995</v>
      </c>
      <c r="C419" s="4" t="s">
        <v>86</v>
      </c>
      <c r="D419" s="12">
        <f>(C397/100)/D397</f>
        <v>4.6411768209159676E-5</v>
      </c>
    </row>
    <row r="420" spans="1:4" x14ac:dyDescent="0.25">
      <c r="A420">
        <f t="shared" si="12"/>
        <v>3913.9501</v>
      </c>
      <c r="C420" t="s">
        <v>87</v>
      </c>
      <c r="D420">
        <v>63772</v>
      </c>
    </row>
    <row r="421" spans="1:4" x14ac:dyDescent="0.25">
      <c r="A421">
        <f t="shared" si="12"/>
        <v>2981.8350999999998</v>
      </c>
    </row>
    <row r="422" spans="1:4" x14ac:dyDescent="0.25">
      <c r="A422">
        <f t="shared" si="12"/>
        <v>2305.98</v>
      </c>
    </row>
    <row r="423" spans="1:4" x14ac:dyDescent="0.25">
      <c r="A423">
        <f t="shared" si="12"/>
        <v>2341.0556999999999</v>
      </c>
    </row>
    <row r="424" spans="1:4" x14ac:dyDescent="0.25">
      <c r="A424">
        <f t="shared" si="12"/>
        <v>2049.0515999999998</v>
      </c>
    </row>
    <row r="425" spans="1:4" x14ac:dyDescent="0.25">
      <c r="A425">
        <f>(C404/100)*D404</f>
        <v>1789.06</v>
      </c>
    </row>
    <row r="426" spans="1:4" x14ac:dyDescent="0.25">
      <c r="A426">
        <f t="shared" si="12"/>
        <v>1552.0734</v>
      </c>
    </row>
    <row r="427" spans="1:4" x14ac:dyDescent="0.25">
      <c r="A427">
        <f>(C406/100)*D406</f>
        <v>1430.0351999999998</v>
      </c>
    </row>
    <row r="428" spans="1:4" x14ac:dyDescent="0.25">
      <c r="A428">
        <f t="shared" si="12"/>
        <v>1401.0642</v>
      </c>
    </row>
    <row r="429" spans="1:4" x14ac:dyDescent="0.25">
      <c r="A429">
        <f>(C408/100)*D408</f>
        <v>1545.9444000000001</v>
      </c>
    </row>
    <row r="430" spans="1:4" x14ac:dyDescent="0.25">
      <c r="A430">
        <f t="shared" si="12"/>
        <v>1008.9690000000001</v>
      </c>
    </row>
    <row r="431" spans="1:4" x14ac:dyDescent="0.25">
      <c r="A431">
        <f t="shared" si="12"/>
        <v>917.94659999999999</v>
      </c>
    </row>
    <row r="432" spans="1:4" x14ac:dyDescent="0.25">
      <c r="A432">
        <f t="shared" si="12"/>
        <v>837.99680000000001</v>
      </c>
    </row>
    <row r="433" spans="1:12" x14ac:dyDescent="0.25">
      <c r="A433">
        <f t="shared" si="12"/>
        <v>830.02919999999995</v>
      </c>
    </row>
    <row r="434" spans="1:12" x14ac:dyDescent="0.25">
      <c r="A434">
        <f t="shared" si="12"/>
        <v>888.99360000000001</v>
      </c>
    </row>
    <row r="435" spans="1:12" x14ac:dyDescent="0.25">
      <c r="A435">
        <f t="shared" si="12"/>
        <v>422.99509999999998</v>
      </c>
    </row>
    <row r="436" spans="1:12" x14ac:dyDescent="0.25">
      <c r="A436">
        <f t="shared" si="12"/>
        <v>253.98660000000001</v>
      </c>
    </row>
    <row r="437" spans="1:12" x14ac:dyDescent="0.25">
      <c r="A437" s="2">
        <f t="shared" si="12"/>
        <v>159.99599999999998</v>
      </c>
    </row>
    <row r="438" spans="1:12" x14ac:dyDescent="0.25">
      <c r="A438" s="6">
        <f>SUM(A418:A437)</f>
        <v>45171.453499999996</v>
      </c>
    </row>
    <row r="439" spans="1:12" x14ac:dyDescent="0.25">
      <c r="A439">
        <v>45171</v>
      </c>
      <c r="B439" t="s">
        <v>88</v>
      </c>
    </row>
    <row r="442" spans="1:12" x14ac:dyDescent="0.25">
      <c r="A442" t="s">
        <v>123</v>
      </c>
      <c r="B442" t="s">
        <v>71</v>
      </c>
      <c r="C442" t="s">
        <v>72</v>
      </c>
      <c r="D442" t="s">
        <v>73</v>
      </c>
      <c r="E442" t="s">
        <v>74</v>
      </c>
      <c r="F442" t="s">
        <v>75</v>
      </c>
      <c r="G442" t="s">
        <v>76</v>
      </c>
      <c r="H442" t="s">
        <v>77</v>
      </c>
      <c r="I442" t="s">
        <v>78</v>
      </c>
      <c r="J442" t="s">
        <v>79</v>
      </c>
      <c r="K442" t="s">
        <v>80</v>
      </c>
      <c r="L442" t="s">
        <v>81</v>
      </c>
    </row>
    <row r="443" spans="1:12" x14ac:dyDescent="0.25">
      <c r="A443" t="s">
        <v>228</v>
      </c>
      <c r="B443" t="s">
        <v>229</v>
      </c>
      <c r="C443">
        <v>77.06</v>
      </c>
      <c r="D443">
        <v>16597</v>
      </c>
      <c r="E443">
        <v>2409</v>
      </c>
      <c r="F443">
        <v>294</v>
      </c>
      <c r="G443">
        <v>3819</v>
      </c>
      <c r="H443">
        <v>19803</v>
      </c>
      <c r="I443">
        <v>4344243</v>
      </c>
      <c r="J443">
        <v>4328433</v>
      </c>
      <c r="K443">
        <v>0</v>
      </c>
      <c r="L443" s="1">
        <v>12700</v>
      </c>
    </row>
    <row r="444" spans="1:12" x14ac:dyDescent="0.25">
      <c r="A444" t="s">
        <v>228</v>
      </c>
      <c r="B444" t="s">
        <v>229</v>
      </c>
      <c r="C444">
        <v>81.17</v>
      </c>
      <c r="D444">
        <v>3616</v>
      </c>
      <c r="E444">
        <v>444</v>
      </c>
      <c r="F444">
        <v>56</v>
      </c>
      <c r="G444">
        <v>52</v>
      </c>
      <c r="H444">
        <v>3544</v>
      </c>
      <c r="I444">
        <v>4351517</v>
      </c>
      <c r="J444">
        <v>4348016</v>
      </c>
      <c r="K444">
        <v>0</v>
      </c>
      <c r="L444">
        <v>3413</v>
      </c>
    </row>
    <row r="445" spans="1:12" x14ac:dyDescent="0.25">
      <c r="A445" t="s">
        <v>228</v>
      </c>
      <c r="B445" t="s">
        <v>229</v>
      </c>
      <c r="C445">
        <v>77.52</v>
      </c>
      <c r="D445">
        <v>2420</v>
      </c>
      <c r="E445">
        <v>377</v>
      </c>
      <c r="F445">
        <v>45</v>
      </c>
      <c r="G445">
        <v>21249</v>
      </c>
      <c r="H445">
        <v>23627</v>
      </c>
      <c r="I445">
        <v>4328190</v>
      </c>
      <c r="J445">
        <v>4325897</v>
      </c>
      <c r="K445">
        <v>0</v>
      </c>
      <c r="L445">
        <v>1860</v>
      </c>
    </row>
    <row r="446" spans="1:12" x14ac:dyDescent="0.25">
      <c r="A446" t="s">
        <v>228</v>
      </c>
      <c r="B446" t="s">
        <v>229</v>
      </c>
      <c r="C446">
        <v>85</v>
      </c>
      <c r="D446">
        <v>80</v>
      </c>
      <c r="E446">
        <v>12</v>
      </c>
      <c r="F446">
        <v>0</v>
      </c>
      <c r="G446">
        <v>21168</v>
      </c>
      <c r="H446">
        <v>21247</v>
      </c>
      <c r="I446">
        <v>4328341</v>
      </c>
      <c r="J446">
        <v>4328262</v>
      </c>
      <c r="K446" s="1">
        <v>8.0000000000000006E-15</v>
      </c>
      <c r="L446">
        <v>91.5</v>
      </c>
    </row>
    <row r="447" spans="1:12" x14ac:dyDescent="0.25">
      <c r="A447" s="2" t="s">
        <v>228</v>
      </c>
      <c r="B447" s="2" t="s">
        <v>229</v>
      </c>
      <c r="C447" s="2">
        <v>73.91</v>
      </c>
      <c r="D447" s="2">
        <v>69</v>
      </c>
      <c r="E447" s="2">
        <v>18</v>
      </c>
      <c r="F447" s="2">
        <v>0</v>
      </c>
      <c r="G447" s="2">
        <v>20604</v>
      </c>
      <c r="H447" s="2">
        <v>20672</v>
      </c>
      <c r="I447" s="2">
        <v>4328421</v>
      </c>
      <c r="J447" s="2">
        <v>4328353</v>
      </c>
      <c r="K447" s="2">
        <v>1.1000000000000001</v>
      </c>
      <c r="L447" s="2">
        <v>44.6</v>
      </c>
    </row>
    <row r="448" spans="1:12" x14ac:dyDescent="0.25">
      <c r="A448" s="6" t="s">
        <v>83</v>
      </c>
      <c r="C448" t="s">
        <v>172</v>
      </c>
      <c r="D448">
        <f>SUM(D443:D447)</f>
        <v>22782</v>
      </c>
    </row>
    <row r="449" spans="1:12" x14ac:dyDescent="0.25">
      <c r="A449">
        <f>(C443/100)*D443</f>
        <v>12789.648200000001</v>
      </c>
      <c r="C449" s="4" t="s">
        <v>85</v>
      </c>
      <c r="D449" s="12">
        <f>(A455/D448)/D448</f>
        <v>3.4141297543943643E-5</v>
      </c>
    </row>
    <row r="450" spans="1:12" x14ac:dyDescent="0.25">
      <c r="A450">
        <f>(C444/100)*D444</f>
        <v>2935.1071999999999</v>
      </c>
      <c r="C450" s="4" t="s">
        <v>86</v>
      </c>
      <c r="D450" s="12">
        <f>(C443/100)/D443</f>
        <v>4.6430077724890042E-5</v>
      </c>
    </row>
    <row r="451" spans="1:12" x14ac:dyDescent="0.25">
      <c r="A451">
        <f t="shared" ref="A451:A452" si="13">(C445/100)*D445</f>
        <v>1875.9839999999999</v>
      </c>
      <c r="C451" t="s">
        <v>87</v>
      </c>
      <c r="D451">
        <v>23680</v>
      </c>
    </row>
    <row r="452" spans="1:12" x14ac:dyDescent="0.25">
      <c r="A452">
        <f t="shared" si="13"/>
        <v>68</v>
      </c>
    </row>
    <row r="453" spans="1:12" x14ac:dyDescent="0.25">
      <c r="A453" s="2">
        <f>(C447/100)*D447</f>
        <v>50.997900000000001</v>
      </c>
    </row>
    <row r="454" spans="1:12" x14ac:dyDescent="0.25">
      <c r="A454" s="6">
        <f>SUM(A449:A453)</f>
        <v>17719.737300000001</v>
      </c>
    </row>
    <row r="455" spans="1:12" x14ac:dyDescent="0.25">
      <c r="A455">
        <v>17720</v>
      </c>
      <c r="B455" t="s">
        <v>88</v>
      </c>
    </row>
    <row r="458" spans="1:12" x14ac:dyDescent="0.25">
      <c r="A458" t="s">
        <v>124</v>
      </c>
      <c r="B458" t="s">
        <v>71</v>
      </c>
      <c r="C458" t="s">
        <v>72</v>
      </c>
      <c r="D458" t="s">
        <v>73</v>
      </c>
      <c r="E458" t="s">
        <v>74</v>
      </c>
      <c r="F458" t="s">
        <v>75</v>
      </c>
      <c r="G458" t="s">
        <v>76</v>
      </c>
      <c r="H458" t="s">
        <v>77</v>
      </c>
      <c r="I458" t="s">
        <v>78</v>
      </c>
      <c r="J458" t="s">
        <v>79</v>
      </c>
      <c r="K458" t="s">
        <v>80</v>
      </c>
      <c r="L458" t="s">
        <v>81</v>
      </c>
    </row>
    <row r="459" spans="1:12" x14ac:dyDescent="0.25">
      <c r="A459" t="s">
        <v>230</v>
      </c>
      <c r="B459" t="s">
        <v>179</v>
      </c>
      <c r="C459">
        <v>76.61</v>
      </c>
      <c r="D459">
        <v>16448</v>
      </c>
      <c r="E459">
        <v>2746</v>
      </c>
      <c r="F459">
        <v>252</v>
      </c>
      <c r="G459">
        <v>13661</v>
      </c>
      <c r="H459">
        <v>29601</v>
      </c>
      <c r="I459">
        <v>96638401</v>
      </c>
      <c r="J459">
        <v>96622549</v>
      </c>
      <c r="K459">
        <v>0</v>
      </c>
      <c r="L459" s="1">
        <v>12170</v>
      </c>
    </row>
    <row r="460" spans="1:12" x14ac:dyDescent="0.25">
      <c r="A460" t="s">
        <v>230</v>
      </c>
      <c r="B460" t="s">
        <v>179</v>
      </c>
      <c r="C460">
        <v>79.87</v>
      </c>
      <c r="D460">
        <v>10931</v>
      </c>
      <c r="E460">
        <v>1701</v>
      </c>
      <c r="F460">
        <v>132</v>
      </c>
      <c r="G460">
        <v>2920</v>
      </c>
      <c r="H460">
        <v>13646</v>
      </c>
      <c r="I460">
        <v>96649502</v>
      </c>
      <c r="J460">
        <v>96638867</v>
      </c>
      <c r="K460">
        <v>0</v>
      </c>
      <c r="L460">
        <v>9649</v>
      </c>
    </row>
    <row r="461" spans="1:12" x14ac:dyDescent="0.25">
      <c r="A461" t="s">
        <v>230</v>
      </c>
      <c r="B461" t="s">
        <v>179</v>
      </c>
      <c r="C461">
        <v>79.489999999999995</v>
      </c>
      <c r="D461">
        <v>1053</v>
      </c>
      <c r="E461">
        <v>148</v>
      </c>
      <c r="F461">
        <v>13</v>
      </c>
      <c r="G461">
        <v>17</v>
      </c>
      <c r="H461">
        <v>1003</v>
      </c>
      <c r="I461">
        <v>37142397</v>
      </c>
      <c r="J461">
        <v>37143447</v>
      </c>
      <c r="K461">
        <v>0</v>
      </c>
      <c r="L461">
        <v>928</v>
      </c>
    </row>
    <row r="462" spans="1:12" x14ac:dyDescent="0.25">
      <c r="A462" t="s">
        <v>230</v>
      </c>
      <c r="B462" t="s">
        <v>179</v>
      </c>
      <c r="C462">
        <v>78.849999999999994</v>
      </c>
      <c r="D462">
        <v>52</v>
      </c>
      <c r="E462">
        <v>5</v>
      </c>
      <c r="F462">
        <v>1</v>
      </c>
      <c r="G462">
        <v>2883</v>
      </c>
      <c r="H462" s="9">
        <v>2934</v>
      </c>
      <c r="I462">
        <v>152741827</v>
      </c>
      <c r="J462">
        <v>152741782</v>
      </c>
      <c r="K462">
        <v>0.39</v>
      </c>
      <c r="L462">
        <v>46.4</v>
      </c>
    </row>
    <row r="463" spans="1:12" x14ac:dyDescent="0.25">
      <c r="A463" s="2" t="s">
        <v>230</v>
      </c>
      <c r="B463" s="2" t="s">
        <v>213</v>
      </c>
      <c r="C463" s="2">
        <v>71.7</v>
      </c>
      <c r="D463" s="2">
        <v>629</v>
      </c>
      <c r="E463" s="2">
        <v>140</v>
      </c>
      <c r="F463" s="2">
        <v>13</v>
      </c>
      <c r="G463" s="2">
        <v>1092</v>
      </c>
      <c r="H463" s="2">
        <v>1708</v>
      </c>
      <c r="I463" s="2">
        <v>29267763</v>
      </c>
      <c r="J463" s="2">
        <v>29267161</v>
      </c>
      <c r="K463" s="8">
        <v>7.0000000000000003E-80</v>
      </c>
      <c r="L463" s="2">
        <v>307</v>
      </c>
    </row>
    <row r="464" spans="1:12" x14ac:dyDescent="0.25">
      <c r="A464" s="6" t="s">
        <v>83</v>
      </c>
      <c r="C464" t="s">
        <v>172</v>
      </c>
      <c r="D464">
        <f>SUM(D459:D463)-15</f>
        <v>29098</v>
      </c>
    </row>
    <row r="465" spans="1:12" x14ac:dyDescent="0.25">
      <c r="A465">
        <f>(C459/100)*D459</f>
        <v>12600.8128</v>
      </c>
      <c r="C465" s="4" t="s">
        <v>85</v>
      </c>
      <c r="D465" s="12">
        <f>(A471/D464)/D464</f>
        <v>2.6745212073197615E-5</v>
      </c>
    </row>
    <row r="466" spans="1:12" x14ac:dyDescent="0.25">
      <c r="A466">
        <f t="shared" ref="A466:A467" si="14">(C460/100)*D460</f>
        <v>8730.5897000000004</v>
      </c>
      <c r="C466" s="4" t="s">
        <v>86</v>
      </c>
      <c r="D466" s="12">
        <f>(C459/100)/D459</f>
        <v>4.6577091439688718E-5</v>
      </c>
    </row>
    <row r="467" spans="1:12" x14ac:dyDescent="0.25">
      <c r="A467">
        <f t="shared" si="14"/>
        <v>837.02969999999993</v>
      </c>
      <c r="C467" t="s">
        <v>87</v>
      </c>
      <c r="D467">
        <v>29608</v>
      </c>
    </row>
    <row r="468" spans="1:12" x14ac:dyDescent="0.25">
      <c r="A468">
        <f>(C462/100)*D462-15</f>
        <v>26.001999999999995</v>
      </c>
      <c r="B468" t="s">
        <v>98</v>
      </c>
    </row>
    <row r="469" spans="1:12" x14ac:dyDescent="0.25">
      <c r="A469" s="2">
        <f>(C463/100)*D463</f>
        <v>450.99300000000005</v>
      </c>
    </row>
    <row r="470" spans="1:12" x14ac:dyDescent="0.25">
      <c r="A470" s="6">
        <f>SUM(A465:A469)</f>
        <v>22645.427199999998</v>
      </c>
    </row>
    <row r="471" spans="1:12" x14ac:dyDescent="0.25">
      <c r="A471">
        <v>22645</v>
      </c>
      <c r="B471" t="s">
        <v>88</v>
      </c>
    </row>
    <row r="474" spans="1:12" x14ac:dyDescent="0.25">
      <c r="A474" t="s">
        <v>125</v>
      </c>
      <c r="B474" t="s">
        <v>71</v>
      </c>
      <c r="C474" t="s">
        <v>72</v>
      </c>
      <c r="D474" t="s">
        <v>73</v>
      </c>
      <c r="E474" t="s">
        <v>74</v>
      </c>
      <c r="F474" t="s">
        <v>75</v>
      </c>
      <c r="G474" t="s">
        <v>76</v>
      </c>
      <c r="H474" t="s">
        <v>77</v>
      </c>
      <c r="I474" t="s">
        <v>78</v>
      </c>
      <c r="J474" t="s">
        <v>79</v>
      </c>
      <c r="K474" t="s">
        <v>80</v>
      </c>
      <c r="L474" t="s">
        <v>81</v>
      </c>
    </row>
    <row r="475" spans="1:12" x14ac:dyDescent="0.25">
      <c r="A475" t="s">
        <v>231</v>
      </c>
      <c r="B475" t="s">
        <v>225</v>
      </c>
      <c r="C475">
        <v>73.77</v>
      </c>
      <c r="D475">
        <v>15786</v>
      </c>
      <c r="E475">
        <v>2787</v>
      </c>
      <c r="F475">
        <v>361</v>
      </c>
      <c r="G475">
        <v>644</v>
      </c>
      <c r="H475">
        <v>15866</v>
      </c>
      <c r="I475">
        <v>14151429</v>
      </c>
      <c r="J475">
        <v>14166423</v>
      </c>
      <c r="K475">
        <v>0</v>
      </c>
      <c r="L475">
        <v>9393</v>
      </c>
    </row>
    <row r="476" spans="1:12" x14ac:dyDescent="0.25">
      <c r="A476" s="2" t="s">
        <v>231</v>
      </c>
      <c r="B476" s="2" t="s">
        <v>225</v>
      </c>
      <c r="C476" s="2">
        <v>77.88</v>
      </c>
      <c r="D476" s="2">
        <v>113</v>
      </c>
      <c r="E476" s="2">
        <v>23</v>
      </c>
      <c r="F476" s="2">
        <v>2</v>
      </c>
      <c r="G476" s="2">
        <v>83</v>
      </c>
      <c r="H476" s="2">
        <v>195</v>
      </c>
      <c r="I476" s="2">
        <v>14151199</v>
      </c>
      <c r="J476" s="2">
        <v>14151309</v>
      </c>
      <c r="K476" s="8">
        <v>8.0000000000000002E-13</v>
      </c>
      <c r="L476" s="2">
        <v>84.2</v>
      </c>
    </row>
    <row r="477" spans="1:12" x14ac:dyDescent="0.25">
      <c r="A477" s="6" t="s">
        <v>83</v>
      </c>
      <c r="C477" t="s">
        <v>172</v>
      </c>
      <c r="D477">
        <f>SUM(D475:D476)</f>
        <v>15899</v>
      </c>
    </row>
    <row r="478" spans="1:12" x14ac:dyDescent="0.25">
      <c r="A478">
        <f>(C475/100)*D475</f>
        <v>11645.332199999999</v>
      </c>
      <c r="C478" s="4" t="s">
        <v>85</v>
      </c>
      <c r="D478" s="12">
        <f>(A481/D477)/D477</f>
        <v>4.6416186022306565E-5</v>
      </c>
    </row>
    <row r="479" spans="1:12" x14ac:dyDescent="0.25">
      <c r="A479" s="2">
        <f>(C476/100)*D476</f>
        <v>88.00439999999999</v>
      </c>
      <c r="C479" s="4" t="s">
        <v>86</v>
      </c>
      <c r="D479" s="12">
        <f>(C475/100)/D475</f>
        <v>4.673128088179399E-5</v>
      </c>
    </row>
    <row r="480" spans="1:12" x14ac:dyDescent="0.25">
      <c r="A480">
        <f>SUM(A478:A479)</f>
        <v>11733.336599999999</v>
      </c>
      <c r="C480" t="s">
        <v>87</v>
      </c>
      <c r="D480">
        <v>15868</v>
      </c>
    </row>
    <row r="481" spans="1:12" x14ac:dyDescent="0.25">
      <c r="A481">
        <v>11733</v>
      </c>
      <c r="B481" t="s">
        <v>88</v>
      </c>
    </row>
    <row r="484" spans="1:12" x14ac:dyDescent="0.25">
      <c r="A484" t="s">
        <v>126</v>
      </c>
      <c r="B484" t="s">
        <v>71</v>
      </c>
      <c r="C484" t="s">
        <v>72</v>
      </c>
      <c r="D484" t="s">
        <v>73</v>
      </c>
      <c r="E484" t="s">
        <v>74</v>
      </c>
      <c r="F484" t="s">
        <v>75</v>
      </c>
      <c r="G484" t="s">
        <v>76</v>
      </c>
      <c r="H484" t="s">
        <v>77</v>
      </c>
      <c r="I484" t="s">
        <v>78</v>
      </c>
      <c r="J484" t="s">
        <v>79</v>
      </c>
      <c r="K484" t="s">
        <v>80</v>
      </c>
      <c r="L484" t="s">
        <v>81</v>
      </c>
    </row>
    <row r="485" spans="1:12" x14ac:dyDescent="0.25">
      <c r="A485" t="s">
        <v>232</v>
      </c>
      <c r="B485" t="s">
        <v>179</v>
      </c>
      <c r="C485">
        <v>77.89</v>
      </c>
      <c r="D485">
        <v>16609</v>
      </c>
      <c r="E485">
        <v>2664</v>
      </c>
      <c r="F485">
        <v>271</v>
      </c>
      <c r="G485">
        <v>981</v>
      </c>
      <c r="H485">
        <v>17132</v>
      </c>
      <c r="I485">
        <v>51914628</v>
      </c>
      <c r="J485">
        <v>51898571</v>
      </c>
      <c r="K485">
        <v>0</v>
      </c>
      <c r="L485" s="1">
        <v>13080</v>
      </c>
    </row>
    <row r="486" spans="1:12" x14ac:dyDescent="0.25">
      <c r="A486" t="s">
        <v>232</v>
      </c>
      <c r="B486" t="s">
        <v>179</v>
      </c>
      <c r="C486">
        <v>78.38</v>
      </c>
      <c r="D486">
        <v>1411</v>
      </c>
      <c r="E486">
        <v>261</v>
      </c>
      <c r="F486">
        <v>24</v>
      </c>
      <c r="G486">
        <v>17408</v>
      </c>
      <c r="H486">
        <v>18801</v>
      </c>
      <c r="I486">
        <v>51898466</v>
      </c>
      <c r="J486">
        <v>51897083</v>
      </c>
      <c r="K486">
        <v>0</v>
      </c>
      <c r="L486">
        <v>1101</v>
      </c>
    </row>
    <row r="487" spans="1:12" x14ac:dyDescent="0.25">
      <c r="A487" t="s">
        <v>232</v>
      </c>
      <c r="B487" t="s">
        <v>179</v>
      </c>
      <c r="C487">
        <v>81.13</v>
      </c>
      <c r="D487">
        <v>408</v>
      </c>
      <c r="E487">
        <v>62</v>
      </c>
      <c r="F487">
        <v>6</v>
      </c>
      <c r="G487" s="9">
        <v>18790</v>
      </c>
      <c r="H487">
        <v>19192</v>
      </c>
      <c r="I487">
        <v>51897028</v>
      </c>
      <c r="J487">
        <v>51896631</v>
      </c>
      <c r="K487" s="1">
        <v>1E-100</v>
      </c>
      <c r="L487">
        <v>376</v>
      </c>
    </row>
    <row r="488" spans="1:12" x14ac:dyDescent="0.25">
      <c r="A488" s="2" t="s">
        <v>232</v>
      </c>
      <c r="B488" s="2" t="s">
        <v>179</v>
      </c>
      <c r="C488" s="2">
        <v>69.489999999999995</v>
      </c>
      <c r="D488" s="2">
        <v>236</v>
      </c>
      <c r="E488" s="2">
        <v>62</v>
      </c>
      <c r="F488" s="2">
        <v>2</v>
      </c>
      <c r="G488" s="2">
        <v>352</v>
      </c>
      <c r="H488" s="2">
        <v>587</v>
      </c>
      <c r="I488" s="2">
        <v>51915650</v>
      </c>
      <c r="J488" s="2">
        <v>51915425</v>
      </c>
      <c r="K488" s="8">
        <v>4.0000000000000003E-18</v>
      </c>
      <c r="L488" s="2">
        <v>102</v>
      </c>
    </row>
    <row r="489" spans="1:12" x14ac:dyDescent="0.25">
      <c r="A489" s="6" t="s">
        <v>83</v>
      </c>
      <c r="C489" t="s">
        <v>172</v>
      </c>
      <c r="D489">
        <f>SUM(D485:D488)-12</f>
        <v>18652</v>
      </c>
    </row>
    <row r="490" spans="1:12" x14ac:dyDescent="0.25">
      <c r="A490">
        <f>(C485/100)*D485</f>
        <v>12936.750100000001</v>
      </c>
      <c r="C490" s="4" t="s">
        <v>85</v>
      </c>
      <c r="D490" s="12">
        <f>(A495/D489)/D489</f>
        <v>4.1753724974956964E-5</v>
      </c>
    </row>
    <row r="491" spans="1:12" x14ac:dyDescent="0.25">
      <c r="A491">
        <f t="shared" ref="A491:A493" si="15">(C486/100)*D486</f>
        <v>1105.9417999999998</v>
      </c>
      <c r="C491" s="4" t="s">
        <v>86</v>
      </c>
      <c r="D491" s="12">
        <f>(C485/100)/D485</f>
        <v>4.6896261063278945E-5</v>
      </c>
    </row>
    <row r="492" spans="1:12" x14ac:dyDescent="0.25">
      <c r="A492">
        <f>(C487/100)*D487-12</f>
        <v>319.01039999999995</v>
      </c>
      <c r="B492" t="s">
        <v>98</v>
      </c>
      <c r="C492" t="s">
        <v>87</v>
      </c>
      <c r="D492">
        <v>19228</v>
      </c>
    </row>
    <row r="493" spans="1:12" x14ac:dyDescent="0.25">
      <c r="A493" s="2">
        <f t="shared" si="15"/>
        <v>163.99639999999999</v>
      </c>
    </row>
    <row r="494" spans="1:12" x14ac:dyDescent="0.25">
      <c r="A494" s="6">
        <f>SUM(A490:A493)</f>
        <v>14525.698700000001</v>
      </c>
    </row>
    <row r="495" spans="1:12" x14ac:dyDescent="0.25">
      <c r="A495">
        <v>14526</v>
      </c>
      <c r="B495" t="s">
        <v>88</v>
      </c>
    </row>
    <row r="498" spans="1:12" x14ac:dyDescent="0.25">
      <c r="A498" t="s">
        <v>127</v>
      </c>
      <c r="B498" t="s">
        <v>71</v>
      </c>
      <c r="C498" t="s">
        <v>72</v>
      </c>
      <c r="D498" t="s">
        <v>73</v>
      </c>
      <c r="E498" t="s">
        <v>74</v>
      </c>
      <c r="F498" t="s">
        <v>75</v>
      </c>
      <c r="G498" t="s">
        <v>76</v>
      </c>
      <c r="H498" t="s">
        <v>77</v>
      </c>
      <c r="I498" t="s">
        <v>78</v>
      </c>
      <c r="J498" t="s">
        <v>79</v>
      </c>
      <c r="K498" t="s">
        <v>80</v>
      </c>
      <c r="L498" t="s">
        <v>81</v>
      </c>
    </row>
    <row r="499" spans="1:12" x14ac:dyDescent="0.25">
      <c r="A499" t="s">
        <v>233</v>
      </c>
      <c r="B499" t="s">
        <v>202</v>
      </c>
      <c r="C499">
        <v>78.2</v>
      </c>
      <c r="D499">
        <v>16598</v>
      </c>
      <c r="E499">
        <v>2529</v>
      </c>
      <c r="F499">
        <v>236</v>
      </c>
      <c r="G499">
        <v>16832</v>
      </c>
      <c r="H499">
        <v>33003</v>
      </c>
      <c r="I499">
        <v>19856216</v>
      </c>
      <c r="J499">
        <v>19840282</v>
      </c>
      <c r="K499">
        <v>0</v>
      </c>
      <c r="L499" s="1">
        <v>13540</v>
      </c>
    </row>
    <row r="500" spans="1:12" x14ac:dyDescent="0.25">
      <c r="A500" t="s">
        <v>233</v>
      </c>
      <c r="B500" t="s">
        <v>202</v>
      </c>
      <c r="C500">
        <v>75.47</v>
      </c>
      <c r="D500">
        <v>12994</v>
      </c>
      <c r="E500">
        <v>2191</v>
      </c>
      <c r="F500">
        <v>250</v>
      </c>
      <c r="G500">
        <v>4115</v>
      </c>
      <c r="H500">
        <v>16697</v>
      </c>
      <c r="I500">
        <v>19868632</v>
      </c>
      <c r="J500">
        <v>19856224</v>
      </c>
      <c r="K500">
        <v>0</v>
      </c>
      <c r="L500">
        <v>8835</v>
      </c>
    </row>
    <row r="501" spans="1:12" x14ac:dyDescent="0.25">
      <c r="A501" t="s">
        <v>233</v>
      </c>
      <c r="B501" t="s">
        <v>202</v>
      </c>
      <c r="C501">
        <v>81.260000000000005</v>
      </c>
      <c r="D501">
        <v>4589</v>
      </c>
      <c r="E501">
        <v>667</v>
      </c>
      <c r="F501">
        <v>59</v>
      </c>
      <c r="G501">
        <v>40224</v>
      </c>
      <c r="H501">
        <v>44759</v>
      </c>
      <c r="I501">
        <v>19833397</v>
      </c>
      <c r="J501">
        <v>19828949</v>
      </c>
      <c r="K501">
        <v>0</v>
      </c>
      <c r="L501">
        <v>4307</v>
      </c>
    </row>
    <row r="502" spans="1:12" x14ac:dyDescent="0.25">
      <c r="A502" t="s">
        <v>233</v>
      </c>
      <c r="B502" t="s">
        <v>202</v>
      </c>
      <c r="C502">
        <v>79.56</v>
      </c>
      <c r="D502">
        <v>3650</v>
      </c>
      <c r="E502">
        <v>579</v>
      </c>
      <c r="F502">
        <v>52</v>
      </c>
      <c r="G502">
        <v>33325</v>
      </c>
      <c r="H502">
        <v>36913</v>
      </c>
      <c r="I502">
        <v>19840268</v>
      </c>
      <c r="J502">
        <v>19836725</v>
      </c>
      <c r="K502">
        <v>0</v>
      </c>
      <c r="L502">
        <v>3135</v>
      </c>
    </row>
    <row r="503" spans="1:12" x14ac:dyDescent="0.25">
      <c r="A503" t="s">
        <v>233</v>
      </c>
      <c r="B503" t="s">
        <v>202</v>
      </c>
      <c r="C503">
        <v>76.739999999999995</v>
      </c>
      <c r="D503">
        <v>3211</v>
      </c>
      <c r="E503">
        <v>474</v>
      </c>
      <c r="F503">
        <v>65</v>
      </c>
      <c r="G503">
        <v>37025</v>
      </c>
      <c r="H503">
        <v>40142</v>
      </c>
      <c r="I503">
        <v>19836725</v>
      </c>
      <c r="J503">
        <v>19833695</v>
      </c>
      <c r="K503">
        <v>0</v>
      </c>
      <c r="L503">
        <v>2376</v>
      </c>
    </row>
    <row r="504" spans="1:12" x14ac:dyDescent="0.25">
      <c r="A504" t="s">
        <v>233</v>
      </c>
      <c r="B504" t="s">
        <v>202</v>
      </c>
      <c r="C504">
        <v>75.61</v>
      </c>
      <c r="D504">
        <v>2087</v>
      </c>
      <c r="E504">
        <v>381</v>
      </c>
      <c r="F504">
        <v>32</v>
      </c>
      <c r="G504">
        <v>116</v>
      </c>
      <c r="H504">
        <v>2127</v>
      </c>
      <c r="I504">
        <v>19873471</v>
      </c>
      <c r="J504">
        <v>19871438</v>
      </c>
      <c r="K504">
        <v>0</v>
      </c>
      <c r="L504">
        <v>1440</v>
      </c>
    </row>
    <row r="505" spans="1:12" x14ac:dyDescent="0.25">
      <c r="A505" t="s">
        <v>233</v>
      </c>
      <c r="B505" t="s">
        <v>202</v>
      </c>
      <c r="C505">
        <v>79.62</v>
      </c>
      <c r="D505">
        <v>1531</v>
      </c>
      <c r="E505">
        <v>229</v>
      </c>
      <c r="F505">
        <v>30</v>
      </c>
      <c r="G505" s="9">
        <v>44751</v>
      </c>
      <c r="H505">
        <v>46239</v>
      </c>
      <c r="I505">
        <v>19828628</v>
      </c>
      <c r="J505">
        <v>19827139</v>
      </c>
      <c r="K505">
        <v>0</v>
      </c>
      <c r="L505">
        <v>1294</v>
      </c>
    </row>
    <row r="506" spans="1:12" x14ac:dyDescent="0.25">
      <c r="A506" t="s">
        <v>233</v>
      </c>
      <c r="B506" t="s">
        <v>202</v>
      </c>
      <c r="C506">
        <v>75.989999999999995</v>
      </c>
      <c r="D506">
        <v>1287</v>
      </c>
      <c r="E506">
        <v>237</v>
      </c>
      <c r="F506">
        <v>21</v>
      </c>
      <c r="G506">
        <v>2301</v>
      </c>
      <c r="H506">
        <v>3537</v>
      </c>
      <c r="I506">
        <v>19871227</v>
      </c>
      <c r="J506">
        <v>19869963</v>
      </c>
      <c r="K506">
        <v>0</v>
      </c>
      <c r="L506">
        <v>899</v>
      </c>
    </row>
    <row r="507" spans="1:12" x14ac:dyDescent="0.25">
      <c r="A507" s="2" t="s">
        <v>233</v>
      </c>
      <c r="B507" s="2" t="s">
        <v>202</v>
      </c>
      <c r="C507" s="2">
        <v>70.209999999999994</v>
      </c>
      <c r="D507" s="2">
        <v>658</v>
      </c>
      <c r="E507" s="2">
        <v>115</v>
      </c>
      <c r="F507" s="2">
        <v>15</v>
      </c>
      <c r="G507" s="2">
        <v>3525</v>
      </c>
      <c r="H507" s="2">
        <v>4110</v>
      </c>
      <c r="I507" s="2">
        <v>19868880</v>
      </c>
      <c r="J507" s="2">
        <v>19869528</v>
      </c>
      <c r="K507" s="8">
        <v>3.0000000000000001E-80</v>
      </c>
      <c r="L507" s="2">
        <v>309</v>
      </c>
    </row>
    <row r="508" spans="1:12" x14ac:dyDescent="0.25">
      <c r="C508" t="s">
        <v>172</v>
      </c>
      <c r="D508">
        <f>SUM(D499:D507)-9</f>
        <v>46596</v>
      </c>
    </row>
    <row r="509" spans="1:12" x14ac:dyDescent="0.25">
      <c r="A509" t="s">
        <v>83</v>
      </c>
      <c r="C509" s="4" t="s">
        <v>85</v>
      </c>
      <c r="D509" s="12">
        <f>(A520/D508)/D508</f>
        <v>1.6631914435516831E-5</v>
      </c>
    </row>
    <row r="510" spans="1:12" x14ac:dyDescent="0.25">
      <c r="A510">
        <f t="shared" ref="A510:A515" si="16">(C499/100)*D499</f>
        <v>12979.636</v>
      </c>
      <c r="C510" s="4" t="s">
        <v>86</v>
      </c>
      <c r="D510" s="12">
        <f>(C499/100)/D499</f>
        <v>4.7114110133751053E-5</v>
      </c>
    </row>
    <row r="511" spans="1:12" x14ac:dyDescent="0.25">
      <c r="A511">
        <f t="shared" si="16"/>
        <v>9806.5717999999997</v>
      </c>
      <c r="C511" t="s">
        <v>87</v>
      </c>
      <c r="D511">
        <v>46281</v>
      </c>
    </row>
    <row r="512" spans="1:12" x14ac:dyDescent="0.25">
      <c r="A512">
        <f t="shared" si="16"/>
        <v>3729.0214000000005</v>
      </c>
    </row>
    <row r="513" spans="1:12" x14ac:dyDescent="0.25">
      <c r="A513">
        <f t="shared" si="16"/>
        <v>2903.94</v>
      </c>
    </row>
    <row r="514" spans="1:12" x14ac:dyDescent="0.25">
      <c r="A514">
        <f t="shared" si="16"/>
        <v>2464.1214</v>
      </c>
    </row>
    <row r="515" spans="1:12" x14ac:dyDescent="0.25">
      <c r="A515">
        <f t="shared" si="16"/>
        <v>1577.9807000000001</v>
      </c>
    </row>
    <row r="516" spans="1:12" x14ac:dyDescent="0.25">
      <c r="A516">
        <f>(C505/100)*D505-9</f>
        <v>1209.9821999999999</v>
      </c>
      <c r="B516" t="s">
        <v>98</v>
      </c>
    </row>
    <row r="517" spans="1:12" x14ac:dyDescent="0.25">
      <c r="A517">
        <f>(C506/100)*D506</f>
        <v>977.99129999999991</v>
      </c>
    </row>
    <row r="518" spans="1:12" x14ac:dyDescent="0.25">
      <c r="A518" s="2">
        <f>(C507/100)*D507</f>
        <v>461.98179999999996</v>
      </c>
    </row>
    <row r="519" spans="1:12" x14ac:dyDescent="0.25">
      <c r="A519" s="6">
        <f>SUM(A510:A518)</f>
        <v>36111.226600000002</v>
      </c>
    </row>
    <row r="520" spans="1:12" x14ac:dyDescent="0.25">
      <c r="A520">
        <v>36111</v>
      </c>
      <c r="B520" t="s">
        <v>88</v>
      </c>
    </row>
    <row r="523" spans="1:12" x14ac:dyDescent="0.25">
      <c r="A523" t="s">
        <v>128</v>
      </c>
      <c r="B523" t="s">
        <v>71</v>
      </c>
      <c r="C523" t="s">
        <v>72</v>
      </c>
      <c r="D523" t="s">
        <v>73</v>
      </c>
      <c r="E523" t="s">
        <v>74</v>
      </c>
      <c r="F523" t="s">
        <v>75</v>
      </c>
      <c r="G523" t="s">
        <v>76</v>
      </c>
      <c r="H523" t="s">
        <v>77</v>
      </c>
      <c r="I523" t="s">
        <v>78</v>
      </c>
      <c r="J523" t="s">
        <v>79</v>
      </c>
      <c r="K523" t="s">
        <v>80</v>
      </c>
      <c r="L523" t="s">
        <v>81</v>
      </c>
    </row>
    <row r="524" spans="1:12" x14ac:dyDescent="0.25">
      <c r="A524" t="s">
        <v>234</v>
      </c>
      <c r="B524" t="s">
        <v>179</v>
      </c>
      <c r="C524">
        <v>74.7</v>
      </c>
      <c r="D524">
        <v>15829</v>
      </c>
      <c r="E524">
        <v>2760</v>
      </c>
      <c r="F524">
        <v>284</v>
      </c>
      <c r="G524">
        <v>297</v>
      </c>
      <c r="H524">
        <v>15561</v>
      </c>
      <c r="I524">
        <v>32096484</v>
      </c>
      <c r="J524">
        <v>32081336</v>
      </c>
      <c r="K524">
        <v>0</v>
      </c>
      <c r="L524" s="1">
        <v>10340</v>
      </c>
    </row>
    <row r="525" spans="1:12" x14ac:dyDescent="0.25">
      <c r="A525" t="s">
        <v>234</v>
      </c>
      <c r="B525" t="s">
        <v>179</v>
      </c>
      <c r="C525">
        <v>72.900000000000006</v>
      </c>
      <c r="D525">
        <v>3506</v>
      </c>
      <c r="E525">
        <v>692</v>
      </c>
      <c r="F525">
        <v>69</v>
      </c>
      <c r="G525">
        <v>21834</v>
      </c>
      <c r="H525">
        <v>25223</v>
      </c>
      <c r="I525">
        <v>32074385</v>
      </c>
      <c r="J525">
        <v>32071022</v>
      </c>
      <c r="K525">
        <v>0</v>
      </c>
      <c r="L525">
        <v>1961</v>
      </c>
    </row>
    <row r="526" spans="1:12" x14ac:dyDescent="0.25">
      <c r="A526" t="s">
        <v>234</v>
      </c>
      <c r="B526" t="s">
        <v>179</v>
      </c>
      <c r="C526">
        <v>74.790000000000006</v>
      </c>
      <c r="D526">
        <v>2539</v>
      </c>
      <c r="E526">
        <v>484</v>
      </c>
      <c r="F526">
        <v>43</v>
      </c>
      <c r="G526">
        <v>15646</v>
      </c>
      <c r="H526">
        <v>18072</v>
      </c>
      <c r="I526">
        <v>32081320</v>
      </c>
      <c r="J526">
        <v>32078826</v>
      </c>
      <c r="K526">
        <v>0</v>
      </c>
      <c r="L526">
        <v>1640</v>
      </c>
    </row>
    <row r="527" spans="1:12" x14ac:dyDescent="0.25">
      <c r="A527" t="s">
        <v>234</v>
      </c>
      <c r="B527" t="s">
        <v>179</v>
      </c>
      <c r="C527">
        <v>71.34</v>
      </c>
      <c r="D527">
        <v>3001</v>
      </c>
      <c r="E527">
        <v>565</v>
      </c>
      <c r="F527">
        <v>58</v>
      </c>
      <c r="G527">
        <v>18128</v>
      </c>
      <c r="H527">
        <v>20911</v>
      </c>
      <c r="I527">
        <v>32078680</v>
      </c>
      <c r="J527">
        <v>32075758</v>
      </c>
      <c r="K527">
        <v>0</v>
      </c>
      <c r="L527">
        <v>1539</v>
      </c>
    </row>
    <row r="528" spans="1:12" x14ac:dyDescent="0.25">
      <c r="A528" s="2" t="s">
        <v>234</v>
      </c>
      <c r="B528" s="2" t="s">
        <v>179</v>
      </c>
      <c r="C528" s="2">
        <v>76.569999999999993</v>
      </c>
      <c r="D528" s="2">
        <v>606</v>
      </c>
      <c r="E528" s="2">
        <v>119</v>
      </c>
      <c r="F528" s="2">
        <v>12</v>
      </c>
      <c r="G528" s="2">
        <v>21215</v>
      </c>
      <c r="H528" s="2">
        <v>21801</v>
      </c>
      <c r="I528" s="2">
        <v>133105420</v>
      </c>
      <c r="J528" s="2">
        <v>133106021</v>
      </c>
      <c r="K528" s="8">
        <v>9.9999999999999998E-114</v>
      </c>
      <c r="L528" s="2">
        <v>419</v>
      </c>
    </row>
    <row r="529" spans="1:12" x14ac:dyDescent="0.25">
      <c r="A529" s="6" t="s">
        <v>83</v>
      </c>
      <c r="C529" t="s">
        <v>172</v>
      </c>
      <c r="D529">
        <f>SUM(D524:D528)</f>
        <v>25481</v>
      </c>
    </row>
    <row r="530" spans="1:12" x14ac:dyDescent="0.25">
      <c r="A530">
        <f>(C524/100)*D524</f>
        <v>11824.263000000001</v>
      </c>
      <c r="C530" s="4" t="s">
        <v>85</v>
      </c>
      <c r="D530" s="12">
        <f>(A536/D529)/D529</f>
        <v>2.908446343033094E-5</v>
      </c>
    </row>
    <row r="531" spans="1:12" x14ac:dyDescent="0.25">
      <c r="A531">
        <f t="shared" ref="A531:A534" si="17">(C525/100)*D525</f>
        <v>2555.8740000000003</v>
      </c>
      <c r="C531" s="4" t="s">
        <v>86</v>
      </c>
      <c r="D531" s="12">
        <f>(C524/100)/D524</f>
        <v>4.7191863036199379E-5</v>
      </c>
    </row>
    <row r="532" spans="1:12" x14ac:dyDescent="0.25">
      <c r="A532">
        <f t="shared" si="17"/>
        <v>1898.9181000000001</v>
      </c>
      <c r="C532" t="s">
        <v>87</v>
      </c>
      <c r="D532">
        <v>25250</v>
      </c>
    </row>
    <row r="533" spans="1:12" x14ac:dyDescent="0.25">
      <c r="A533">
        <f t="shared" si="17"/>
        <v>2140.9133999999999</v>
      </c>
    </row>
    <row r="534" spans="1:12" x14ac:dyDescent="0.25">
      <c r="A534" s="2">
        <f t="shared" si="17"/>
        <v>464.01419999999996</v>
      </c>
    </row>
    <row r="535" spans="1:12" x14ac:dyDescent="0.25">
      <c r="A535" s="6">
        <f>SUM(A530:A534)</f>
        <v>18883.982700000004</v>
      </c>
    </row>
    <row r="536" spans="1:12" x14ac:dyDescent="0.25">
      <c r="A536">
        <v>18884</v>
      </c>
      <c r="B536" t="s">
        <v>88</v>
      </c>
    </row>
    <row r="539" spans="1:12" x14ac:dyDescent="0.25">
      <c r="A539" t="s">
        <v>129</v>
      </c>
      <c r="B539" t="s">
        <v>71</v>
      </c>
      <c r="C539" t="s">
        <v>72</v>
      </c>
      <c r="D539" t="s">
        <v>73</v>
      </c>
      <c r="E539" t="s">
        <v>74</v>
      </c>
      <c r="F539" t="s">
        <v>75</v>
      </c>
      <c r="G539" t="s">
        <v>76</v>
      </c>
      <c r="H539" t="s">
        <v>77</v>
      </c>
      <c r="I539" t="s">
        <v>78</v>
      </c>
      <c r="J539" t="s">
        <v>79</v>
      </c>
      <c r="K539" t="s">
        <v>80</v>
      </c>
      <c r="L539" t="s">
        <v>81</v>
      </c>
    </row>
    <row r="540" spans="1:12" x14ac:dyDescent="0.25">
      <c r="A540" t="s">
        <v>235</v>
      </c>
      <c r="B540" t="s">
        <v>207</v>
      </c>
      <c r="C540">
        <v>79.849999999999994</v>
      </c>
      <c r="D540">
        <v>16901</v>
      </c>
      <c r="E540">
        <v>2499</v>
      </c>
      <c r="F540">
        <v>265</v>
      </c>
      <c r="G540">
        <v>5501</v>
      </c>
      <c r="H540">
        <v>21970</v>
      </c>
      <c r="I540">
        <v>9753227</v>
      </c>
      <c r="J540">
        <v>9769652</v>
      </c>
      <c r="K540">
        <v>0</v>
      </c>
      <c r="L540" s="1">
        <v>14750</v>
      </c>
    </row>
    <row r="541" spans="1:12" x14ac:dyDescent="0.25">
      <c r="A541" t="s">
        <v>235</v>
      </c>
      <c r="B541" t="s">
        <v>207</v>
      </c>
      <c r="C541">
        <v>79.06</v>
      </c>
      <c r="D541">
        <v>4867</v>
      </c>
      <c r="E541">
        <v>737</v>
      </c>
      <c r="F541">
        <v>73</v>
      </c>
      <c r="G541">
        <v>1</v>
      </c>
      <c r="H541">
        <v>4769</v>
      </c>
      <c r="I541">
        <v>9748529</v>
      </c>
      <c r="J541">
        <v>9753211</v>
      </c>
      <c r="K541">
        <v>0</v>
      </c>
      <c r="L541">
        <v>4109</v>
      </c>
    </row>
    <row r="542" spans="1:12" x14ac:dyDescent="0.25">
      <c r="A542" s="2" t="s">
        <v>235</v>
      </c>
      <c r="B542" s="2" t="s">
        <v>207</v>
      </c>
      <c r="C542" s="2">
        <v>67.209999999999994</v>
      </c>
      <c r="D542" s="2">
        <v>305</v>
      </c>
      <c r="E542" s="2">
        <v>60</v>
      </c>
      <c r="F542" s="2">
        <v>12</v>
      </c>
      <c r="G542" s="2">
        <v>4932</v>
      </c>
      <c r="H542" s="2">
        <v>5219</v>
      </c>
      <c r="I542" s="2">
        <v>5767824</v>
      </c>
      <c r="J542" s="2">
        <v>5768105</v>
      </c>
      <c r="K542" s="8">
        <v>3.9999999999999999E-12</v>
      </c>
      <c r="L542" s="2">
        <v>82.4</v>
      </c>
    </row>
    <row r="543" spans="1:12" x14ac:dyDescent="0.25">
      <c r="A543" s="6" t="s">
        <v>83</v>
      </c>
      <c r="C543" t="s">
        <v>172</v>
      </c>
      <c r="D543">
        <f>SUM(D540:D542)</f>
        <v>22073</v>
      </c>
    </row>
    <row r="544" spans="1:12" x14ac:dyDescent="0.25">
      <c r="A544">
        <f>(C540/100)*D540</f>
        <v>13495.4485</v>
      </c>
      <c r="C544" s="4" t="s">
        <v>85</v>
      </c>
      <c r="D544" s="12">
        <f>(A548/D543)/D543</f>
        <v>3.60167813325047E-5</v>
      </c>
    </row>
    <row r="545" spans="1:12" x14ac:dyDescent="0.25">
      <c r="A545">
        <f t="shared" ref="A545:A546" si="18">(C541/100)*D541</f>
        <v>3847.8501999999999</v>
      </c>
      <c r="C545" s="4" t="s">
        <v>86</v>
      </c>
      <c r="D545" s="12">
        <f>(C540/100)/D540</f>
        <v>4.7245725105023374E-5</v>
      </c>
    </row>
    <row r="546" spans="1:12" x14ac:dyDescent="0.25">
      <c r="A546" s="2">
        <f t="shared" si="18"/>
        <v>204.99049999999997</v>
      </c>
      <c r="C546" t="s">
        <v>87</v>
      </c>
      <c r="D546">
        <v>21979</v>
      </c>
    </row>
    <row r="547" spans="1:12" x14ac:dyDescent="0.25">
      <c r="A547">
        <f>SUM(A544:A546)</f>
        <v>17548.289199999999</v>
      </c>
    </row>
    <row r="548" spans="1:12" x14ac:dyDescent="0.25">
      <c r="A548">
        <v>17548</v>
      </c>
      <c r="B548" t="s">
        <v>88</v>
      </c>
    </row>
    <row r="551" spans="1:12" x14ac:dyDescent="0.25">
      <c r="A551" t="s">
        <v>130</v>
      </c>
      <c r="B551" t="s">
        <v>71</v>
      </c>
      <c r="C551" t="s">
        <v>72</v>
      </c>
      <c r="D551" t="s">
        <v>73</v>
      </c>
      <c r="E551" t="s">
        <v>74</v>
      </c>
      <c r="F551" t="s">
        <v>75</v>
      </c>
      <c r="G551" t="s">
        <v>76</v>
      </c>
      <c r="H551" t="s">
        <v>77</v>
      </c>
      <c r="I551" t="s">
        <v>78</v>
      </c>
      <c r="J551" t="s">
        <v>79</v>
      </c>
      <c r="K551" t="s">
        <v>80</v>
      </c>
      <c r="L551" t="s">
        <v>81</v>
      </c>
    </row>
    <row r="552" spans="1:12" x14ac:dyDescent="0.25">
      <c r="A552" t="s">
        <v>68</v>
      </c>
      <c r="B552" t="s">
        <v>193</v>
      </c>
      <c r="C552">
        <v>78.510000000000005</v>
      </c>
      <c r="D552">
        <v>16600</v>
      </c>
      <c r="E552">
        <v>2382</v>
      </c>
      <c r="F552">
        <v>310</v>
      </c>
      <c r="G552">
        <v>23</v>
      </c>
      <c r="H552">
        <v>16151</v>
      </c>
      <c r="I552">
        <v>11244508</v>
      </c>
      <c r="J552">
        <v>11228624</v>
      </c>
      <c r="K552">
        <v>0</v>
      </c>
      <c r="L552" s="1">
        <v>13520</v>
      </c>
    </row>
    <row r="553" spans="1:12" x14ac:dyDescent="0.25">
      <c r="A553" t="s">
        <v>68</v>
      </c>
      <c r="B553" t="s">
        <v>193</v>
      </c>
      <c r="C553">
        <v>76.48</v>
      </c>
      <c r="D553">
        <v>5634</v>
      </c>
      <c r="E553">
        <v>798</v>
      </c>
      <c r="F553">
        <v>111</v>
      </c>
      <c r="G553">
        <v>20349</v>
      </c>
      <c r="H553">
        <v>25864</v>
      </c>
      <c r="I553">
        <v>11224599</v>
      </c>
      <c r="J553">
        <v>11219375</v>
      </c>
      <c r="K553">
        <v>0</v>
      </c>
      <c r="L553">
        <v>4161</v>
      </c>
    </row>
    <row r="554" spans="1:12" x14ac:dyDescent="0.25">
      <c r="A554" t="s">
        <v>68</v>
      </c>
      <c r="B554" t="s">
        <v>193</v>
      </c>
      <c r="C554">
        <v>75.069999999999993</v>
      </c>
      <c r="D554">
        <v>3001</v>
      </c>
      <c r="E554">
        <v>527</v>
      </c>
      <c r="F554">
        <v>60</v>
      </c>
      <c r="G554">
        <v>17344</v>
      </c>
      <c r="H554">
        <v>20268</v>
      </c>
      <c r="I554">
        <v>11227463</v>
      </c>
      <c r="J554">
        <v>11224608</v>
      </c>
      <c r="K554">
        <v>0</v>
      </c>
      <c r="L554">
        <v>1968</v>
      </c>
    </row>
    <row r="555" spans="1:12" x14ac:dyDescent="0.25">
      <c r="A555" s="2" t="s">
        <v>68</v>
      </c>
      <c r="B555" s="2" t="s">
        <v>193</v>
      </c>
      <c r="C555" s="2">
        <v>81.27</v>
      </c>
      <c r="D555" s="2">
        <v>1084</v>
      </c>
      <c r="E555" s="2">
        <v>159</v>
      </c>
      <c r="F555" s="2">
        <v>14</v>
      </c>
      <c r="G555" s="2">
        <v>16281</v>
      </c>
      <c r="H555" s="2">
        <v>17339</v>
      </c>
      <c r="I555" s="2">
        <v>11228615</v>
      </c>
      <c r="J555" s="2">
        <v>11227551</v>
      </c>
      <c r="K555" s="2">
        <v>0</v>
      </c>
      <c r="L555" s="2">
        <v>1016</v>
      </c>
    </row>
    <row r="556" spans="1:12" x14ac:dyDescent="0.25">
      <c r="A556" s="6" t="s">
        <v>83</v>
      </c>
      <c r="C556" t="s">
        <v>172</v>
      </c>
      <c r="D556">
        <f>SUM(D552:D555)</f>
        <v>26319</v>
      </c>
    </row>
    <row r="557" spans="1:12" x14ac:dyDescent="0.25">
      <c r="A557">
        <f>(C552/100)*D552</f>
        <v>13032.66</v>
      </c>
      <c r="C557" s="4" t="s">
        <v>85</v>
      </c>
      <c r="D557" s="12">
        <f>(A562/D556)/D556</f>
        <v>2.9558687240361852E-5</v>
      </c>
    </row>
    <row r="558" spans="1:12" x14ac:dyDescent="0.25">
      <c r="A558">
        <f t="shared" ref="A558:A560" si="19">(C553/100)*D553</f>
        <v>4308.8832000000002</v>
      </c>
      <c r="C558" s="4" t="s">
        <v>86</v>
      </c>
      <c r="D558" s="12">
        <f>(C552/100)/D552</f>
        <v>4.7295180722891567E-5</v>
      </c>
    </row>
    <row r="559" spans="1:12" x14ac:dyDescent="0.25">
      <c r="A559">
        <f t="shared" si="19"/>
        <v>2252.8507</v>
      </c>
      <c r="C559" t="s">
        <v>87</v>
      </c>
      <c r="D559">
        <v>25877</v>
      </c>
    </row>
    <row r="560" spans="1:12" x14ac:dyDescent="0.25">
      <c r="A560" s="2">
        <f t="shared" si="19"/>
        <v>880.96679999999992</v>
      </c>
    </row>
    <row r="561" spans="1:12" x14ac:dyDescent="0.25">
      <c r="A561" s="6">
        <f>SUM(A557:A560)</f>
        <v>20475.360699999997</v>
      </c>
    </row>
    <row r="562" spans="1:12" x14ac:dyDescent="0.25">
      <c r="A562">
        <v>20475</v>
      </c>
      <c r="B562" t="s">
        <v>88</v>
      </c>
    </row>
    <row r="565" spans="1:12" x14ac:dyDescent="0.25">
      <c r="A565" t="s">
        <v>131</v>
      </c>
      <c r="B565" t="s">
        <v>71</v>
      </c>
      <c r="C565" t="s">
        <v>72</v>
      </c>
      <c r="D565" t="s">
        <v>73</v>
      </c>
      <c r="E565" t="s">
        <v>74</v>
      </c>
      <c r="F565" t="s">
        <v>75</v>
      </c>
      <c r="G565" t="s">
        <v>76</v>
      </c>
      <c r="H565" t="s">
        <v>77</v>
      </c>
      <c r="I565" t="s">
        <v>78</v>
      </c>
      <c r="J565" t="s">
        <v>79</v>
      </c>
      <c r="K565" t="s">
        <v>80</v>
      </c>
      <c r="L565" t="s">
        <v>81</v>
      </c>
    </row>
    <row r="566" spans="1:12" x14ac:dyDescent="0.25">
      <c r="A566" t="s">
        <v>236</v>
      </c>
      <c r="B566" t="s">
        <v>186</v>
      </c>
      <c r="C566">
        <v>80.86</v>
      </c>
      <c r="D566">
        <v>17038</v>
      </c>
      <c r="E566">
        <v>2228</v>
      </c>
      <c r="F566">
        <v>243</v>
      </c>
      <c r="G566">
        <v>6378</v>
      </c>
      <c r="H566">
        <v>22855</v>
      </c>
      <c r="I566">
        <v>20711452</v>
      </c>
      <c r="J566">
        <v>20728016</v>
      </c>
      <c r="K566">
        <v>0</v>
      </c>
      <c r="L566" s="1">
        <v>15860</v>
      </c>
    </row>
    <row r="567" spans="1:12" x14ac:dyDescent="0.25">
      <c r="A567" t="s">
        <v>236</v>
      </c>
      <c r="B567" t="s">
        <v>186</v>
      </c>
      <c r="C567">
        <v>78.33</v>
      </c>
      <c r="D567">
        <v>10358</v>
      </c>
      <c r="E567">
        <v>1517</v>
      </c>
      <c r="F567">
        <v>190</v>
      </c>
      <c r="G567">
        <v>37352</v>
      </c>
      <c r="H567">
        <v>47341</v>
      </c>
      <c r="I567">
        <v>20743012</v>
      </c>
      <c r="J567">
        <v>20753009</v>
      </c>
      <c r="K567">
        <v>0</v>
      </c>
      <c r="L567">
        <v>8358</v>
      </c>
    </row>
    <row r="568" spans="1:12" x14ac:dyDescent="0.25">
      <c r="A568" t="s">
        <v>236</v>
      </c>
      <c r="B568" t="s">
        <v>186</v>
      </c>
      <c r="C568">
        <v>81.239999999999995</v>
      </c>
      <c r="D568">
        <v>5843</v>
      </c>
      <c r="E568">
        <v>791</v>
      </c>
      <c r="F568">
        <v>97</v>
      </c>
      <c r="G568">
        <v>47403</v>
      </c>
      <c r="H568">
        <v>53091</v>
      </c>
      <c r="I568">
        <v>20753013</v>
      </c>
      <c r="J568">
        <v>20758704</v>
      </c>
      <c r="K568">
        <v>0</v>
      </c>
      <c r="L568">
        <v>5434</v>
      </c>
    </row>
    <row r="569" spans="1:12" x14ac:dyDescent="0.25">
      <c r="A569" t="s">
        <v>236</v>
      </c>
      <c r="B569" t="s">
        <v>186</v>
      </c>
      <c r="C569">
        <v>78.209999999999994</v>
      </c>
      <c r="D569">
        <v>5153</v>
      </c>
      <c r="E569">
        <v>758</v>
      </c>
      <c r="F569">
        <v>96</v>
      </c>
      <c r="G569">
        <v>29201</v>
      </c>
      <c r="H569">
        <v>34157</v>
      </c>
      <c r="I569">
        <v>20734610</v>
      </c>
      <c r="J569">
        <v>20739593</v>
      </c>
      <c r="K569">
        <v>0</v>
      </c>
      <c r="L569">
        <v>4127</v>
      </c>
    </row>
    <row r="570" spans="1:12" x14ac:dyDescent="0.25">
      <c r="A570" t="s">
        <v>236</v>
      </c>
      <c r="B570" t="s">
        <v>186</v>
      </c>
      <c r="C570">
        <v>77.52</v>
      </c>
      <c r="D570">
        <v>4559</v>
      </c>
      <c r="E570">
        <v>708</v>
      </c>
      <c r="F570">
        <v>86</v>
      </c>
      <c r="G570">
        <v>22989</v>
      </c>
      <c r="H570">
        <v>27416</v>
      </c>
      <c r="I570">
        <v>20728211</v>
      </c>
      <c r="J570">
        <v>20732583</v>
      </c>
      <c r="K570">
        <v>0</v>
      </c>
      <c r="L570">
        <v>3499</v>
      </c>
    </row>
    <row r="571" spans="1:12" x14ac:dyDescent="0.25">
      <c r="A571" t="s">
        <v>236</v>
      </c>
      <c r="B571" t="s">
        <v>186</v>
      </c>
      <c r="C571">
        <v>81.44</v>
      </c>
      <c r="D571">
        <v>3270</v>
      </c>
      <c r="E571">
        <v>472</v>
      </c>
      <c r="F571">
        <v>36</v>
      </c>
      <c r="G571">
        <v>52</v>
      </c>
      <c r="H571">
        <v>3258</v>
      </c>
      <c r="I571">
        <v>20697148</v>
      </c>
      <c r="J571">
        <v>20700345</v>
      </c>
      <c r="K571">
        <v>0</v>
      </c>
      <c r="L571">
        <v>3121</v>
      </c>
    </row>
    <row r="572" spans="1:12" x14ac:dyDescent="0.25">
      <c r="A572" t="s">
        <v>236</v>
      </c>
      <c r="B572" t="s">
        <v>186</v>
      </c>
      <c r="C572">
        <v>76.48</v>
      </c>
      <c r="D572">
        <v>3721</v>
      </c>
      <c r="E572">
        <v>579</v>
      </c>
      <c r="F572">
        <v>81</v>
      </c>
      <c r="G572">
        <v>56072</v>
      </c>
      <c r="H572">
        <v>59654</v>
      </c>
      <c r="I572">
        <v>20761441</v>
      </c>
      <c r="J572">
        <v>20765003</v>
      </c>
      <c r="K572">
        <v>0</v>
      </c>
      <c r="L572">
        <v>2668</v>
      </c>
    </row>
    <row r="573" spans="1:12" x14ac:dyDescent="0.25">
      <c r="A573" t="s">
        <v>236</v>
      </c>
      <c r="B573" t="s">
        <v>186</v>
      </c>
      <c r="C573">
        <v>75.33</v>
      </c>
      <c r="D573">
        <v>3210</v>
      </c>
      <c r="E573">
        <v>537</v>
      </c>
      <c r="F573">
        <v>61</v>
      </c>
      <c r="G573">
        <v>34189</v>
      </c>
      <c r="H573">
        <v>37240</v>
      </c>
      <c r="I573">
        <v>20739856</v>
      </c>
      <c r="J573">
        <v>20742968</v>
      </c>
      <c r="K573">
        <v>0</v>
      </c>
      <c r="L573">
        <v>2174</v>
      </c>
    </row>
    <row r="574" spans="1:12" x14ac:dyDescent="0.25">
      <c r="A574" t="s">
        <v>236</v>
      </c>
      <c r="B574" t="s">
        <v>186</v>
      </c>
      <c r="C574">
        <v>77.17</v>
      </c>
      <c r="D574">
        <v>2764</v>
      </c>
      <c r="E574">
        <v>448</v>
      </c>
      <c r="F574">
        <v>45</v>
      </c>
      <c r="G574">
        <v>61285</v>
      </c>
      <c r="H574">
        <v>63959</v>
      </c>
      <c r="I574">
        <v>20766019</v>
      </c>
      <c r="J574">
        <v>20768688</v>
      </c>
      <c r="K574">
        <v>0</v>
      </c>
      <c r="L574">
        <v>2102</v>
      </c>
    </row>
    <row r="575" spans="1:12" x14ac:dyDescent="0.25">
      <c r="A575" t="s">
        <v>236</v>
      </c>
      <c r="B575" t="s">
        <v>186</v>
      </c>
      <c r="C575">
        <v>76.63</v>
      </c>
      <c r="D575">
        <v>2490</v>
      </c>
      <c r="E575">
        <v>411</v>
      </c>
      <c r="F575">
        <v>44</v>
      </c>
      <c r="G575">
        <v>53482</v>
      </c>
      <c r="H575">
        <v>55872</v>
      </c>
      <c r="I575">
        <v>20758934</v>
      </c>
      <c r="J575">
        <v>20761351</v>
      </c>
      <c r="K575">
        <v>0</v>
      </c>
      <c r="L575">
        <v>1822</v>
      </c>
    </row>
    <row r="576" spans="1:12" x14ac:dyDescent="0.25">
      <c r="A576" t="s">
        <v>236</v>
      </c>
      <c r="B576" t="s">
        <v>186</v>
      </c>
      <c r="C576">
        <v>75.78</v>
      </c>
      <c r="D576">
        <v>2031</v>
      </c>
      <c r="E576">
        <v>308</v>
      </c>
      <c r="F576">
        <v>38</v>
      </c>
      <c r="G576">
        <v>66023</v>
      </c>
      <c r="H576">
        <v>67955</v>
      </c>
      <c r="I576">
        <v>20772049</v>
      </c>
      <c r="J576">
        <v>20773993</v>
      </c>
      <c r="K576">
        <v>0</v>
      </c>
      <c r="L576">
        <v>1440</v>
      </c>
    </row>
    <row r="577" spans="1:12" x14ac:dyDescent="0.25">
      <c r="A577" t="s">
        <v>236</v>
      </c>
      <c r="B577" t="s">
        <v>186</v>
      </c>
      <c r="C577">
        <v>79.33</v>
      </c>
      <c r="D577">
        <v>1664</v>
      </c>
      <c r="E577">
        <v>242</v>
      </c>
      <c r="F577">
        <v>27</v>
      </c>
      <c r="G577">
        <v>64073</v>
      </c>
      <c r="H577">
        <v>65676</v>
      </c>
      <c r="I577">
        <v>20768703</v>
      </c>
      <c r="J577">
        <v>20770324</v>
      </c>
      <c r="K577">
        <v>0</v>
      </c>
      <c r="L577">
        <v>1420</v>
      </c>
    </row>
    <row r="578" spans="1:12" x14ac:dyDescent="0.25">
      <c r="A578" t="s">
        <v>236</v>
      </c>
      <c r="B578" t="s">
        <v>186</v>
      </c>
      <c r="C578">
        <v>75.98</v>
      </c>
      <c r="D578">
        <v>1869</v>
      </c>
      <c r="E578">
        <v>256</v>
      </c>
      <c r="F578">
        <v>29</v>
      </c>
      <c r="G578">
        <v>27499</v>
      </c>
      <c r="H578">
        <v>29198</v>
      </c>
      <c r="I578">
        <v>20732584</v>
      </c>
      <c r="J578">
        <v>20734428</v>
      </c>
      <c r="K578">
        <v>0</v>
      </c>
      <c r="L578">
        <v>1389</v>
      </c>
    </row>
    <row r="579" spans="1:12" x14ac:dyDescent="0.25">
      <c r="A579" t="s">
        <v>236</v>
      </c>
      <c r="B579" t="s">
        <v>186</v>
      </c>
      <c r="C579">
        <v>73.87</v>
      </c>
      <c r="D579">
        <v>1630</v>
      </c>
      <c r="E579">
        <v>252</v>
      </c>
      <c r="F579">
        <v>31</v>
      </c>
      <c r="G579">
        <v>4618</v>
      </c>
      <c r="H579">
        <v>6188</v>
      </c>
      <c r="I579">
        <v>20701761</v>
      </c>
      <c r="J579">
        <v>20703275</v>
      </c>
      <c r="K579">
        <v>0</v>
      </c>
      <c r="L579">
        <v>1036</v>
      </c>
    </row>
    <row r="580" spans="1:12" x14ac:dyDescent="0.25">
      <c r="A580" t="s">
        <v>236</v>
      </c>
      <c r="B580" t="s">
        <v>186</v>
      </c>
      <c r="C580">
        <v>78.94</v>
      </c>
      <c r="D580">
        <v>902</v>
      </c>
      <c r="E580">
        <v>153</v>
      </c>
      <c r="F580">
        <v>13</v>
      </c>
      <c r="G580">
        <v>3282</v>
      </c>
      <c r="H580">
        <v>4162</v>
      </c>
      <c r="I580">
        <v>20700689</v>
      </c>
      <c r="J580">
        <v>20701574</v>
      </c>
      <c r="K580">
        <v>0</v>
      </c>
      <c r="L580">
        <v>746</v>
      </c>
    </row>
    <row r="581" spans="1:12" x14ac:dyDescent="0.25">
      <c r="A581" t="s">
        <v>236</v>
      </c>
      <c r="B581" t="s">
        <v>186</v>
      </c>
      <c r="C581">
        <v>69.94</v>
      </c>
      <c r="D581">
        <v>1457</v>
      </c>
      <c r="E581">
        <v>290</v>
      </c>
      <c r="F581">
        <v>37</v>
      </c>
      <c r="G581">
        <v>75052</v>
      </c>
      <c r="H581">
        <v>76440</v>
      </c>
      <c r="I581">
        <v>20788017</v>
      </c>
      <c r="J581">
        <v>20789393</v>
      </c>
      <c r="K581" s="1">
        <v>2.0000000000000001E-173</v>
      </c>
      <c r="L581">
        <v>619</v>
      </c>
    </row>
    <row r="582" spans="1:12" x14ac:dyDescent="0.25">
      <c r="A582" t="s">
        <v>236</v>
      </c>
      <c r="B582" t="s">
        <v>186</v>
      </c>
      <c r="C582">
        <v>74.44</v>
      </c>
      <c r="D582">
        <v>935</v>
      </c>
      <c r="E582">
        <v>203</v>
      </c>
      <c r="F582">
        <v>15</v>
      </c>
      <c r="G582">
        <v>76612</v>
      </c>
      <c r="H582">
        <v>77536</v>
      </c>
      <c r="I582">
        <v>20789400</v>
      </c>
      <c r="J582">
        <v>20790308</v>
      </c>
      <c r="K582" s="1">
        <v>9.0000000000000005E-160</v>
      </c>
      <c r="L582">
        <v>574</v>
      </c>
    </row>
    <row r="583" spans="1:12" x14ac:dyDescent="0.25">
      <c r="A583" t="s">
        <v>236</v>
      </c>
      <c r="B583" t="s">
        <v>186</v>
      </c>
      <c r="C583">
        <v>79.69</v>
      </c>
      <c r="D583">
        <v>650</v>
      </c>
      <c r="E583">
        <v>85</v>
      </c>
      <c r="F583">
        <v>11</v>
      </c>
      <c r="G583">
        <v>65908</v>
      </c>
      <c r="H583" s="9">
        <v>66535</v>
      </c>
      <c r="I583">
        <v>20770600</v>
      </c>
      <c r="J583">
        <v>20771224</v>
      </c>
      <c r="K583" s="1">
        <v>1.0000000000000001E-158</v>
      </c>
      <c r="L583">
        <v>571</v>
      </c>
    </row>
    <row r="584" spans="1:12" x14ac:dyDescent="0.25">
      <c r="A584" t="s">
        <v>236</v>
      </c>
      <c r="B584" t="s">
        <v>186</v>
      </c>
      <c r="C584">
        <v>70.06</v>
      </c>
      <c r="D584">
        <v>805</v>
      </c>
      <c r="E584">
        <v>177</v>
      </c>
      <c r="F584">
        <v>14</v>
      </c>
      <c r="G584">
        <v>59664</v>
      </c>
      <c r="H584">
        <v>60426</v>
      </c>
      <c r="I584">
        <v>20765105</v>
      </c>
      <c r="J584">
        <v>20765887</v>
      </c>
      <c r="K584" s="1">
        <v>4E-95</v>
      </c>
      <c r="L584">
        <v>360</v>
      </c>
    </row>
    <row r="585" spans="1:12" x14ac:dyDescent="0.25">
      <c r="A585" t="s">
        <v>236</v>
      </c>
      <c r="B585" t="s">
        <v>186</v>
      </c>
      <c r="C585">
        <v>72.55</v>
      </c>
      <c r="D585">
        <v>561</v>
      </c>
      <c r="E585">
        <v>117</v>
      </c>
      <c r="F585">
        <v>12</v>
      </c>
      <c r="G585">
        <v>74226</v>
      </c>
      <c r="H585">
        <v>74776</v>
      </c>
      <c r="I585">
        <v>23682039</v>
      </c>
      <c r="J585">
        <v>23682572</v>
      </c>
      <c r="K585" s="1">
        <v>3.9999999999999997E-76</v>
      </c>
      <c r="L585">
        <v>297</v>
      </c>
    </row>
    <row r="586" spans="1:12" x14ac:dyDescent="0.25">
      <c r="A586" t="s">
        <v>236</v>
      </c>
      <c r="B586" t="s">
        <v>186</v>
      </c>
      <c r="C586">
        <v>74.78</v>
      </c>
      <c r="D586">
        <v>226</v>
      </c>
      <c r="E586">
        <v>47</v>
      </c>
      <c r="F586">
        <v>2</v>
      </c>
      <c r="G586">
        <v>67970</v>
      </c>
      <c r="H586">
        <v>68195</v>
      </c>
      <c r="I586">
        <v>20774392</v>
      </c>
      <c r="J586">
        <v>20774607</v>
      </c>
      <c r="K586" s="1">
        <v>3E-32</v>
      </c>
      <c r="L586">
        <v>150</v>
      </c>
    </row>
    <row r="587" spans="1:12" x14ac:dyDescent="0.25">
      <c r="A587" t="s">
        <v>236</v>
      </c>
      <c r="B587" t="s">
        <v>186</v>
      </c>
      <c r="C587">
        <v>72.63</v>
      </c>
      <c r="D587">
        <v>285</v>
      </c>
      <c r="E587">
        <v>62</v>
      </c>
      <c r="F587">
        <v>8</v>
      </c>
      <c r="G587">
        <v>77677</v>
      </c>
      <c r="H587">
        <v>77951</v>
      </c>
      <c r="I587">
        <v>20790315</v>
      </c>
      <c r="J587">
        <v>20790593</v>
      </c>
      <c r="K587" s="1">
        <v>1.9999999999999999E-29</v>
      </c>
      <c r="L587">
        <v>141</v>
      </c>
    </row>
    <row r="588" spans="1:12" x14ac:dyDescent="0.25">
      <c r="A588" s="2" t="s">
        <v>236</v>
      </c>
      <c r="B588" s="2" t="s">
        <v>186</v>
      </c>
      <c r="C588" s="2">
        <v>77.39</v>
      </c>
      <c r="D588" s="2">
        <v>115</v>
      </c>
      <c r="E588" s="2">
        <v>25</v>
      </c>
      <c r="F588" s="2">
        <v>1</v>
      </c>
      <c r="G588" s="2">
        <v>78354</v>
      </c>
      <c r="H588" s="2">
        <v>78467</v>
      </c>
      <c r="I588" s="2">
        <v>14241533</v>
      </c>
      <c r="J588" s="2">
        <v>14241419</v>
      </c>
      <c r="K588" s="8">
        <v>2.9999999999999998E-13</v>
      </c>
      <c r="L588" s="2">
        <v>87.8</v>
      </c>
    </row>
    <row r="589" spans="1:12" x14ac:dyDescent="0.25">
      <c r="A589" s="6" t="s">
        <v>83</v>
      </c>
      <c r="C589" t="s">
        <v>172</v>
      </c>
      <c r="D589">
        <f>SUM(D566:D588)-513</f>
        <v>71023</v>
      </c>
      <c r="K589" s="1"/>
    </row>
    <row r="590" spans="1:12" x14ac:dyDescent="0.25">
      <c r="A590">
        <f>(C566/100)*D566</f>
        <v>13776.926799999999</v>
      </c>
      <c r="C590" s="4" t="s">
        <v>85</v>
      </c>
      <c r="D590" s="12">
        <f>(A614/D589)/D589</f>
        <v>1.100675384236819E-5</v>
      </c>
    </row>
    <row r="591" spans="1:12" x14ac:dyDescent="0.25">
      <c r="A591">
        <f t="shared" ref="A591:A612" si="20">(C567/100)*D567</f>
        <v>8113.4214000000002</v>
      </c>
      <c r="C591" s="4" t="s">
        <v>86</v>
      </c>
      <c r="D591" s="12">
        <f>(C566/100)/D566</f>
        <v>4.7458621903979342E-5</v>
      </c>
      <c r="H591" s="10"/>
    </row>
    <row r="592" spans="1:12" x14ac:dyDescent="0.25">
      <c r="A592">
        <f t="shared" si="20"/>
        <v>4746.8531999999996</v>
      </c>
      <c r="C592" t="s">
        <v>87</v>
      </c>
      <c r="D592">
        <v>78467</v>
      </c>
    </row>
    <row r="593" spans="1:2" x14ac:dyDescent="0.25">
      <c r="A593">
        <f t="shared" si="20"/>
        <v>4030.1612999999993</v>
      </c>
    </row>
    <row r="594" spans="1:2" x14ac:dyDescent="0.25">
      <c r="A594">
        <f t="shared" si="20"/>
        <v>3534.1368000000002</v>
      </c>
    </row>
    <row r="595" spans="1:2" x14ac:dyDescent="0.25">
      <c r="A595">
        <f t="shared" si="20"/>
        <v>2663.0880000000002</v>
      </c>
    </row>
    <row r="596" spans="1:2" x14ac:dyDescent="0.25">
      <c r="A596">
        <f t="shared" si="20"/>
        <v>2845.8208</v>
      </c>
    </row>
    <row r="597" spans="1:2" x14ac:dyDescent="0.25">
      <c r="A597">
        <f t="shared" si="20"/>
        <v>2418.0929999999998</v>
      </c>
    </row>
    <row r="598" spans="1:2" x14ac:dyDescent="0.25">
      <c r="A598">
        <f t="shared" si="20"/>
        <v>2132.9788000000003</v>
      </c>
    </row>
    <row r="599" spans="1:2" x14ac:dyDescent="0.25">
      <c r="A599">
        <f t="shared" si="20"/>
        <v>1908.087</v>
      </c>
    </row>
    <row r="600" spans="1:2" x14ac:dyDescent="0.25">
      <c r="A600">
        <f t="shared" si="20"/>
        <v>1539.0918000000001</v>
      </c>
    </row>
    <row r="601" spans="1:2" x14ac:dyDescent="0.25">
      <c r="A601">
        <f t="shared" si="20"/>
        <v>1320.0512000000001</v>
      </c>
    </row>
    <row r="602" spans="1:2" x14ac:dyDescent="0.25">
      <c r="A602">
        <f t="shared" si="20"/>
        <v>1420.0662</v>
      </c>
    </row>
    <row r="603" spans="1:2" x14ac:dyDescent="0.25">
      <c r="A603">
        <f t="shared" si="20"/>
        <v>1204.0810000000001</v>
      </c>
    </row>
    <row r="604" spans="1:2" x14ac:dyDescent="0.25">
      <c r="A604">
        <f t="shared" si="20"/>
        <v>712.03880000000004</v>
      </c>
    </row>
    <row r="605" spans="1:2" x14ac:dyDescent="0.25">
      <c r="A605">
        <f t="shared" si="20"/>
        <v>1019.0258</v>
      </c>
    </row>
    <row r="606" spans="1:2" x14ac:dyDescent="0.25">
      <c r="A606">
        <f t="shared" si="20"/>
        <v>696.01400000000001</v>
      </c>
    </row>
    <row r="607" spans="1:2" x14ac:dyDescent="0.25">
      <c r="A607">
        <f>(C583/100)*D583-513</f>
        <v>4.9850000000000136</v>
      </c>
      <c r="B607" t="s">
        <v>221</v>
      </c>
    </row>
    <row r="608" spans="1:2" x14ac:dyDescent="0.25">
      <c r="A608">
        <f t="shared" si="20"/>
        <v>563.98299999999995</v>
      </c>
    </row>
    <row r="609" spans="1:12" x14ac:dyDescent="0.25">
      <c r="A609">
        <f t="shared" si="20"/>
        <v>407.00549999999998</v>
      </c>
    </row>
    <row r="610" spans="1:12" x14ac:dyDescent="0.25">
      <c r="A610">
        <f t="shared" si="20"/>
        <v>169.00280000000001</v>
      </c>
    </row>
    <row r="611" spans="1:12" x14ac:dyDescent="0.25">
      <c r="A611">
        <f t="shared" si="20"/>
        <v>206.99549999999999</v>
      </c>
    </row>
    <row r="612" spans="1:12" x14ac:dyDescent="0.25">
      <c r="A612" s="2">
        <f t="shared" si="20"/>
        <v>88.998500000000007</v>
      </c>
    </row>
    <row r="613" spans="1:12" x14ac:dyDescent="0.25">
      <c r="A613" s="6">
        <f>SUM(A590:A612)</f>
        <v>55520.906200000012</v>
      </c>
    </row>
    <row r="614" spans="1:12" x14ac:dyDescent="0.25">
      <c r="A614">
        <v>55521</v>
      </c>
      <c r="B614" t="s">
        <v>88</v>
      </c>
    </row>
    <row r="617" spans="1:12" x14ac:dyDescent="0.25">
      <c r="A617" t="s">
        <v>132</v>
      </c>
      <c r="B617" t="s">
        <v>71</v>
      </c>
      <c r="C617" t="s">
        <v>72</v>
      </c>
      <c r="D617" t="s">
        <v>73</v>
      </c>
      <c r="E617" t="s">
        <v>74</v>
      </c>
      <c r="F617" t="s">
        <v>75</v>
      </c>
      <c r="G617" t="s">
        <v>76</v>
      </c>
      <c r="H617" t="s">
        <v>77</v>
      </c>
      <c r="I617" t="s">
        <v>78</v>
      </c>
      <c r="J617" t="s">
        <v>79</v>
      </c>
      <c r="K617" t="s">
        <v>80</v>
      </c>
      <c r="L617" t="s">
        <v>81</v>
      </c>
    </row>
    <row r="618" spans="1:12" x14ac:dyDescent="0.25">
      <c r="A618" t="s">
        <v>237</v>
      </c>
      <c r="B618" t="s">
        <v>186</v>
      </c>
      <c r="C618">
        <v>79</v>
      </c>
      <c r="D618">
        <v>16640</v>
      </c>
      <c r="E618">
        <v>2382</v>
      </c>
      <c r="F618">
        <v>268</v>
      </c>
      <c r="G618">
        <v>9232</v>
      </c>
      <c r="H618">
        <v>25264</v>
      </c>
      <c r="I618">
        <v>22663338</v>
      </c>
      <c r="J618">
        <v>22647205</v>
      </c>
      <c r="K618">
        <v>0</v>
      </c>
      <c r="L618" s="1">
        <v>14050</v>
      </c>
    </row>
    <row r="619" spans="1:12" x14ac:dyDescent="0.25">
      <c r="A619" t="s">
        <v>237</v>
      </c>
      <c r="B619" t="s">
        <v>186</v>
      </c>
      <c r="C619">
        <v>78.010000000000005</v>
      </c>
      <c r="D619">
        <v>4985</v>
      </c>
      <c r="E619">
        <v>736</v>
      </c>
      <c r="F619">
        <v>81</v>
      </c>
      <c r="G619">
        <v>928</v>
      </c>
      <c r="H619">
        <v>5797</v>
      </c>
      <c r="I619">
        <v>22671522</v>
      </c>
      <c r="J619">
        <v>22666783</v>
      </c>
      <c r="K619">
        <v>0</v>
      </c>
      <c r="L619">
        <v>4008</v>
      </c>
    </row>
    <row r="620" spans="1:12" x14ac:dyDescent="0.25">
      <c r="A620" t="s">
        <v>237</v>
      </c>
      <c r="B620" t="s">
        <v>186</v>
      </c>
      <c r="C620">
        <v>80.94</v>
      </c>
      <c r="D620">
        <v>2566</v>
      </c>
      <c r="E620">
        <v>393</v>
      </c>
      <c r="F620">
        <v>36</v>
      </c>
      <c r="G620">
        <v>5802</v>
      </c>
      <c r="H620">
        <v>8320</v>
      </c>
      <c r="I620">
        <v>22666636</v>
      </c>
      <c r="J620">
        <v>22664120</v>
      </c>
      <c r="K620">
        <v>0</v>
      </c>
      <c r="L620">
        <v>2347</v>
      </c>
    </row>
    <row r="621" spans="1:12" x14ac:dyDescent="0.25">
      <c r="A621" s="2" t="s">
        <v>237</v>
      </c>
      <c r="B621" s="2" t="s">
        <v>186</v>
      </c>
      <c r="C621" s="2">
        <v>73.95</v>
      </c>
      <c r="D621" s="2">
        <v>741</v>
      </c>
      <c r="E621" s="2">
        <v>127</v>
      </c>
      <c r="F621" s="2">
        <v>14</v>
      </c>
      <c r="G621" s="2">
        <v>8388</v>
      </c>
      <c r="H621" s="2">
        <v>9108</v>
      </c>
      <c r="I621" s="2">
        <v>22664106</v>
      </c>
      <c r="J621" s="2">
        <v>22663412</v>
      </c>
      <c r="K621" s="8">
        <v>9.9999999999999995E-127</v>
      </c>
      <c r="L621" s="2">
        <v>462</v>
      </c>
    </row>
    <row r="622" spans="1:12" x14ac:dyDescent="0.25">
      <c r="A622" s="6" t="s">
        <v>83</v>
      </c>
      <c r="C622" t="s">
        <v>172</v>
      </c>
      <c r="D622">
        <f>SUM(D618:D621)</f>
        <v>24932</v>
      </c>
    </row>
    <row r="623" spans="1:12" x14ac:dyDescent="0.25">
      <c r="A623">
        <f>(C618/100)*D618</f>
        <v>13145.6</v>
      </c>
      <c r="C623" s="4" t="s">
        <v>85</v>
      </c>
      <c r="D623" s="12">
        <f>(A628/D622)/D622</f>
        <v>3.1626212613244656E-5</v>
      </c>
    </row>
    <row r="624" spans="1:12" x14ac:dyDescent="0.25">
      <c r="A624">
        <f t="shared" ref="A624:A625" si="21">(C619/100)*D619</f>
        <v>3888.7984999999999</v>
      </c>
      <c r="C624" s="4" t="s">
        <v>86</v>
      </c>
      <c r="D624" s="12">
        <f>(C618/100)/D618</f>
        <v>4.7475961538461539E-5</v>
      </c>
    </row>
    <row r="625" spans="1:12" x14ac:dyDescent="0.25">
      <c r="A625">
        <f t="shared" si="21"/>
        <v>2076.9204</v>
      </c>
      <c r="C625" t="s">
        <v>87</v>
      </c>
      <c r="D625">
        <v>25330</v>
      </c>
    </row>
    <row r="626" spans="1:12" x14ac:dyDescent="0.25">
      <c r="A626" s="2">
        <f>(C621/100)*D621</f>
        <v>547.96950000000004</v>
      </c>
    </row>
    <row r="627" spans="1:12" x14ac:dyDescent="0.25">
      <c r="A627" s="6">
        <f>SUM(A623:A626)</f>
        <v>19659.288399999998</v>
      </c>
    </row>
    <row r="628" spans="1:12" x14ac:dyDescent="0.25">
      <c r="A628">
        <v>19659</v>
      </c>
      <c r="B628" t="s">
        <v>88</v>
      </c>
    </row>
    <row r="631" spans="1:12" x14ac:dyDescent="0.25">
      <c r="A631" t="s">
        <v>133</v>
      </c>
      <c r="B631" t="s">
        <v>71</v>
      </c>
      <c r="C631" t="s">
        <v>72</v>
      </c>
      <c r="D631" t="s">
        <v>73</v>
      </c>
      <c r="E631" t="s">
        <v>74</v>
      </c>
      <c r="F631" t="s">
        <v>75</v>
      </c>
      <c r="G631" t="s">
        <v>76</v>
      </c>
      <c r="H631" t="s">
        <v>77</v>
      </c>
      <c r="I631" t="s">
        <v>78</v>
      </c>
      <c r="J631" t="s">
        <v>79</v>
      </c>
      <c r="K631" t="s">
        <v>80</v>
      </c>
      <c r="L631" t="s">
        <v>81</v>
      </c>
    </row>
    <row r="632" spans="1:12" x14ac:dyDescent="0.25">
      <c r="A632" t="s">
        <v>238</v>
      </c>
      <c r="B632" t="s">
        <v>213</v>
      </c>
      <c r="C632">
        <v>74.959999999999994</v>
      </c>
      <c r="D632">
        <v>15784</v>
      </c>
      <c r="E632">
        <v>2544</v>
      </c>
      <c r="F632">
        <v>324</v>
      </c>
      <c r="G632">
        <v>19</v>
      </c>
      <c r="H632">
        <v>15234</v>
      </c>
      <c r="I632">
        <v>95905994</v>
      </c>
      <c r="J632">
        <v>95920936</v>
      </c>
      <c r="K632">
        <v>0</v>
      </c>
      <c r="L632" s="1">
        <v>10450</v>
      </c>
    </row>
    <row r="633" spans="1:12" x14ac:dyDescent="0.25">
      <c r="A633" s="2" t="s">
        <v>238</v>
      </c>
      <c r="B633" s="2" t="s">
        <v>213</v>
      </c>
      <c r="C633" s="2">
        <v>73.8</v>
      </c>
      <c r="D633" s="2">
        <v>2347</v>
      </c>
      <c r="E633" s="2">
        <v>413</v>
      </c>
      <c r="F633" s="2">
        <v>47</v>
      </c>
      <c r="G633" s="2">
        <v>15291</v>
      </c>
      <c r="H633" s="2">
        <v>17520</v>
      </c>
      <c r="I633" s="2">
        <v>95920934</v>
      </c>
      <c r="J633" s="2">
        <v>95923195</v>
      </c>
      <c r="K633" s="2">
        <v>0</v>
      </c>
      <c r="L633" s="2">
        <v>1431</v>
      </c>
    </row>
    <row r="634" spans="1:12" x14ac:dyDescent="0.25">
      <c r="A634" s="6" t="s">
        <v>83</v>
      </c>
      <c r="C634" t="s">
        <v>172</v>
      </c>
      <c r="D634">
        <f>SUM(D632:D633)</f>
        <v>18131</v>
      </c>
    </row>
    <row r="635" spans="1:12" x14ac:dyDescent="0.25">
      <c r="A635">
        <f>(C632/100)*D632</f>
        <v>11831.686399999999</v>
      </c>
      <c r="C635" s="4" t="s">
        <v>85</v>
      </c>
      <c r="D635" s="12">
        <f>(A638/D634)/D634</f>
        <v>4.126142905309148E-5</v>
      </c>
    </row>
    <row r="636" spans="1:12" x14ac:dyDescent="0.25">
      <c r="A636" s="2">
        <f>(C633/100)*D633</f>
        <v>1732.086</v>
      </c>
      <c r="C636" s="4" t="s">
        <v>86</v>
      </c>
      <c r="D636" s="12">
        <f>(C632/100)/D632</f>
        <v>4.7491130258489606E-5</v>
      </c>
    </row>
    <row r="637" spans="1:12" x14ac:dyDescent="0.25">
      <c r="A637">
        <f>SUM(A635:A636)</f>
        <v>13563.772399999998</v>
      </c>
      <c r="C637" t="s">
        <v>87</v>
      </c>
      <c r="D637">
        <v>17547</v>
      </c>
    </row>
    <row r="638" spans="1:12" x14ac:dyDescent="0.25">
      <c r="A638">
        <v>13564</v>
      </c>
      <c r="B638" t="s">
        <v>88</v>
      </c>
    </row>
    <row r="641" spans="1:12" x14ac:dyDescent="0.25">
      <c r="A641" t="s">
        <v>134</v>
      </c>
      <c r="B641" t="s">
        <v>71</v>
      </c>
      <c r="C641" t="s">
        <v>72</v>
      </c>
      <c r="D641" t="s">
        <v>73</v>
      </c>
      <c r="E641" t="s">
        <v>74</v>
      </c>
      <c r="F641" t="s">
        <v>75</v>
      </c>
      <c r="G641" t="s">
        <v>76</v>
      </c>
      <c r="H641" t="s">
        <v>77</v>
      </c>
      <c r="I641" t="s">
        <v>78</v>
      </c>
      <c r="J641" t="s">
        <v>79</v>
      </c>
      <c r="K641" t="s">
        <v>80</v>
      </c>
      <c r="L641" t="s">
        <v>81</v>
      </c>
    </row>
    <row r="642" spans="1:12" x14ac:dyDescent="0.25">
      <c r="A642" t="s">
        <v>239</v>
      </c>
      <c r="B642" t="s">
        <v>240</v>
      </c>
      <c r="C642">
        <v>79.3</v>
      </c>
      <c r="D642">
        <v>16663</v>
      </c>
      <c r="E642">
        <v>2382</v>
      </c>
      <c r="F642">
        <v>246</v>
      </c>
      <c r="G642">
        <v>12177</v>
      </c>
      <c r="H642">
        <v>28334</v>
      </c>
      <c r="I642">
        <v>10720469</v>
      </c>
      <c r="J642">
        <v>10704370</v>
      </c>
      <c r="K642">
        <v>0</v>
      </c>
      <c r="L642" s="1">
        <v>14350</v>
      </c>
    </row>
    <row r="643" spans="1:12" x14ac:dyDescent="0.25">
      <c r="A643" t="s">
        <v>239</v>
      </c>
      <c r="B643" t="s">
        <v>240</v>
      </c>
      <c r="C643">
        <v>78.13</v>
      </c>
      <c r="D643">
        <v>7260</v>
      </c>
      <c r="E643">
        <v>1102</v>
      </c>
      <c r="F643">
        <v>131</v>
      </c>
      <c r="G643">
        <v>4036</v>
      </c>
      <c r="H643">
        <v>11024</v>
      </c>
      <c r="I643">
        <v>10729272</v>
      </c>
      <c r="J643">
        <v>10722228</v>
      </c>
      <c r="K643">
        <v>0</v>
      </c>
      <c r="L643">
        <v>5781</v>
      </c>
    </row>
    <row r="644" spans="1:12" x14ac:dyDescent="0.25">
      <c r="A644" t="s">
        <v>239</v>
      </c>
      <c r="B644" t="s">
        <v>240</v>
      </c>
      <c r="C644">
        <v>76.900000000000006</v>
      </c>
      <c r="D644">
        <v>2706</v>
      </c>
      <c r="E644">
        <v>443</v>
      </c>
      <c r="F644">
        <v>46</v>
      </c>
      <c r="G644">
        <v>28671</v>
      </c>
      <c r="H644">
        <v>31282</v>
      </c>
      <c r="I644">
        <v>10704002</v>
      </c>
      <c r="J644">
        <v>10701385</v>
      </c>
      <c r="K644">
        <v>0</v>
      </c>
      <c r="L644">
        <v>2019</v>
      </c>
    </row>
    <row r="645" spans="1:12" x14ac:dyDescent="0.25">
      <c r="A645" t="s">
        <v>239</v>
      </c>
      <c r="B645" t="s">
        <v>240</v>
      </c>
      <c r="C645">
        <v>73.19</v>
      </c>
      <c r="D645">
        <v>3290</v>
      </c>
      <c r="E645">
        <v>546</v>
      </c>
      <c r="F645">
        <v>80</v>
      </c>
      <c r="G645">
        <v>493</v>
      </c>
      <c r="H645">
        <v>3641</v>
      </c>
      <c r="I645">
        <v>10732369</v>
      </c>
      <c r="J645">
        <v>10729275</v>
      </c>
      <c r="K645">
        <v>0</v>
      </c>
      <c r="L645">
        <v>1900</v>
      </c>
    </row>
    <row r="646" spans="1:12" x14ac:dyDescent="0.25">
      <c r="A646" t="s">
        <v>239</v>
      </c>
      <c r="B646" t="s">
        <v>240</v>
      </c>
      <c r="C646">
        <v>77.92</v>
      </c>
      <c r="D646">
        <v>2056</v>
      </c>
      <c r="E646">
        <v>310</v>
      </c>
      <c r="F646">
        <v>38</v>
      </c>
      <c r="G646">
        <v>31285</v>
      </c>
      <c r="H646">
        <v>33291</v>
      </c>
      <c r="I646">
        <v>10700460</v>
      </c>
      <c r="J646">
        <v>10698500</v>
      </c>
      <c r="K646">
        <v>0</v>
      </c>
      <c r="L646">
        <v>1620</v>
      </c>
    </row>
    <row r="647" spans="1:12" x14ac:dyDescent="0.25">
      <c r="A647" s="2" t="s">
        <v>239</v>
      </c>
      <c r="B647" s="2" t="s">
        <v>240</v>
      </c>
      <c r="C647" s="2">
        <v>77.97</v>
      </c>
      <c r="D647" s="2">
        <v>1153</v>
      </c>
      <c r="E647" s="2">
        <v>202</v>
      </c>
      <c r="F647" s="2">
        <v>17</v>
      </c>
      <c r="G647" s="2">
        <v>11066</v>
      </c>
      <c r="H647" s="13">
        <v>12177</v>
      </c>
      <c r="I647" s="2">
        <v>10722043</v>
      </c>
      <c r="J647" s="2">
        <v>10720902</v>
      </c>
      <c r="K647" s="2">
        <v>0</v>
      </c>
      <c r="L647" s="2">
        <v>904</v>
      </c>
    </row>
    <row r="648" spans="1:12" x14ac:dyDescent="0.25">
      <c r="A648" s="6" t="s">
        <v>83</v>
      </c>
      <c r="C648" t="s">
        <v>172</v>
      </c>
      <c r="D648">
        <f>SUM(D642:D647)-1</f>
        <v>33127</v>
      </c>
    </row>
    <row r="649" spans="1:12" x14ac:dyDescent="0.25">
      <c r="A649">
        <f>(C642/100)*D642</f>
        <v>13213.758999999998</v>
      </c>
      <c r="C649" s="4" t="s">
        <v>85</v>
      </c>
      <c r="D649" s="12">
        <f>(A656/D648)/D648</f>
        <v>2.3578498373765678E-5</v>
      </c>
    </row>
    <row r="650" spans="1:12" x14ac:dyDescent="0.25">
      <c r="A650">
        <f t="shared" ref="A650:A653" si="22">(C643/100)*D643</f>
        <v>5672.2380000000003</v>
      </c>
      <c r="C650" s="4" t="s">
        <v>86</v>
      </c>
      <c r="D650" s="12">
        <f>(C642/100)/D642</f>
        <v>4.7590469903378737E-5</v>
      </c>
    </row>
    <row r="651" spans="1:12" x14ac:dyDescent="0.25">
      <c r="A651">
        <f t="shared" si="22"/>
        <v>2080.9140000000002</v>
      </c>
      <c r="C651" t="s">
        <v>87</v>
      </c>
      <c r="D651">
        <v>34012</v>
      </c>
    </row>
    <row r="652" spans="1:12" x14ac:dyDescent="0.25">
      <c r="A652">
        <f t="shared" si="22"/>
        <v>2407.951</v>
      </c>
    </row>
    <row r="653" spans="1:12" x14ac:dyDescent="0.25">
      <c r="A653">
        <f t="shared" si="22"/>
        <v>1602.0352</v>
      </c>
    </row>
    <row r="654" spans="1:12" x14ac:dyDescent="0.25">
      <c r="A654" s="2">
        <f>(C647/100)*D647-1</f>
        <v>897.99409999999989</v>
      </c>
    </row>
    <row r="655" spans="1:12" x14ac:dyDescent="0.25">
      <c r="A655" s="6">
        <f>SUM(A649:A654)</f>
        <v>25874.891299999999</v>
      </c>
    </row>
    <row r="656" spans="1:12" x14ac:dyDescent="0.25">
      <c r="A656">
        <v>25875</v>
      </c>
      <c r="B656" t="s">
        <v>88</v>
      </c>
    </row>
    <row r="659" spans="1:12" x14ac:dyDescent="0.25">
      <c r="A659" t="s">
        <v>135</v>
      </c>
      <c r="B659" t="s">
        <v>71</v>
      </c>
      <c r="C659" t="s">
        <v>72</v>
      </c>
      <c r="D659" t="s">
        <v>73</v>
      </c>
      <c r="E659" t="s">
        <v>74</v>
      </c>
      <c r="F659" t="s">
        <v>75</v>
      </c>
      <c r="G659" t="s">
        <v>76</v>
      </c>
      <c r="H659" t="s">
        <v>77</v>
      </c>
      <c r="I659" t="s">
        <v>78</v>
      </c>
      <c r="J659" t="s">
        <v>79</v>
      </c>
      <c r="K659" t="s">
        <v>80</v>
      </c>
      <c r="L659" t="s">
        <v>81</v>
      </c>
    </row>
    <row r="660" spans="1:12" x14ac:dyDescent="0.25">
      <c r="A660" t="s">
        <v>241</v>
      </c>
      <c r="B660" t="s">
        <v>179</v>
      </c>
      <c r="C660">
        <v>77.27</v>
      </c>
      <c r="D660">
        <v>16216</v>
      </c>
      <c r="E660">
        <v>2649</v>
      </c>
      <c r="F660">
        <v>241</v>
      </c>
      <c r="G660">
        <v>10650</v>
      </c>
      <c r="H660">
        <v>26268</v>
      </c>
      <c r="I660">
        <v>42455619</v>
      </c>
      <c r="J660">
        <v>42471394</v>
      </c>
      <c r="K660">
        <v>0</v>
      </c>
      <c r="L660" s="1">
        <v>12480</v>
      </c>
    </row>
    <row r="661" spans="1:12" x14ac:dyDescent="0.25">
      <c r="A661" t="s">
        <v>241</v>
      </c>
      <c r="B661" t="s">
        <v>179</v>
      </c>
      <c r="C661">
        <v>78.47</v>
      </c>
      <c r="D661">
        <v>7120</v>
      </c>
      <c r="E661">
        <v>1138</v>
      </c>
      <c r="F661">
        <v>108</v>
      </c>
      <c r="G661">
        <v>14</v>
      </c>
      <c r="H661">
        <v>7002</v>
      </c>
      <c r="I661">
        <v>42445340</v>
      </c>
      <c r="J661">
        <v>42452195</v>
      </c>
      <c r="K661">
        <v>0</v>
      </c>
      <c r="L661">
        <v>5799</v>
      </c>
    </row>
    <row r="662" spans="1:12" x14ac:dyDescent="0.25">
      <c r="A662" t="s">
        <v>241</v>
      </c>
      <c r="B662" t="s">
        <v>179</v>
      </c>
      <c r="C662">
        <v>74.17</v>
      </c>
      <c r="D662">
        <v>1591</v>
      </c>
      <c r="E662">
        <v>329</v>
      </c>
      <c r="F662">
        <v>32</v>
      </c>
      <c r="G662">
        <v>7206</v>
      </c>
      <c r="H662">
        <v>8752</v>
      </c>
      <c r="I662">
        <v>42452199</v>
      </c>
      <c r="J662">
        <v>42453751</v>
      </c>
      <c r="K662">
        <v>0</v>
      </c>
      <c r="L662">
        <v>946</v>
      </c>
    </row>
    <row r="663" spans="1:12" x14ac:dyDescent="0.25">
      <c r="A663" t="s">
        <v>241</v>
      </c>
      <c r="B663" t="s">
        <v>179</v>
      </c>
      <c r="C663">
        <v>72.53</v>
      </c>
      <c r="D663">
        <v>1387</v>
      </c>
      <c r="E663">
        <v>267</v>
      </c>
      <c r="F663">
        <v>22</v>
      </c>
      <c r="G663">
        <v>9127</v>
      </c>
      <c r="H663">
        <v>10438</v>
      </c>
      <c r="I663">
        <v>42453758</v>
      </c>
      <c r="J663">
        <v>42455105</v>
      </c>
      <c r="K663">
        <v>0</v>
      </c>
      <c r="L663">
        <v>787</v>
      </c>
    </row>
    <row r="664" spans="1:12" x14ac:dyDescent="0.25">
      <c r="A664" s="2" t="s">
        <v>241</v>
      </c>
      <c r="B664" s="2" t="s">
        <v>179</v>
      </c>
      <c r="C664" s="2">
        <v>75.61</v>
      </c>
      <c r="D664" s="2">
        <v>123</v>
      </c>
      <c r="E664" s="2">
        <v>30</v>
      </c>
      <c r="F664" s="2">
        <v>0</v>
      </c>
      <c r="G664" s="2">
        <v>10483</v>
      </c>
      <c r="H664" s="2">
        <v>10605</v>
      </c>
      <c r="I664" s="2">
        <v>42455408</v>
      </c>
      <c r="J664" s="2">
        <v>42455530</v>
      </c>
      <c r="K664" s="8">
        <v>1E-13</v>
      </c>
      <c r="L664" s="2">
        <v>87.8</v>
      </c>
    </row>
    <row r="665" spans="1:12" x14ac:dyDescent="0.25">
      <c r="A665" s="6" t="s">
        <v>83</v>
      </c>
      <c r="C665" t="s">
        <v>172</v>
      </c>
      <c r="D665">
        <f>SUM(D660:D664)</f>
        <v>26437</v>
      </c>
    </row>
    <row r="666" spans="1:12" x14ac:dyDescent="0.25">
      <c r="A666">
        <f>(C660/100)*D660</f>
        <v>12530.1032</v>
      </c>
      <c r="C666" s="4" t="s">
        <v>85</v>
      </c>
      <c r="D666" s="12">
        <f>(A672/D665)/D665</f>
        <v>2.9182376833597332E-5</v>
      </c>
    </row>
    <row r="667" spans="1:12" x14ac:dyDescent="0.25">
      <c r="A667">
        <f t="shared" ref="A667:A670" si="23">(C661/100)*D661</f>
        <v>5587.0639999999994</v>
      </c>
      <c r="C667" s="4" t="s">
        <v>86</v>
      </c>
      <c r="D667" s="12">
        <f>(C660/100)/D660</f>
        <v>4.7650468672915635E-5</v>
      </c>
    </row>
    <row r="668" spans="1:12" x14ac:dyDescent="0.25">
      <c r="A668">
        <f t="shared" si="23"/>
        <v>1180.0447000000001</v>
      </c>
      <c r="C668" t="s">
        <v>87</v>
      </c>
      <c r="D668">
        <v>26313</v>
      </c>
    </row>
    <row r="669" spans="1:12" x14ac:dyDescent="0.25">
      <c r="A669">
        <f t="shared" si="23"/>
        <v>1005.9911000000001</v>
      </c>
    </row>
    <row r="670" spans="1:12" x14ac:dyDescent="0.25">
      <c r="A670" s="2">
        <f t="shared" si="23"/>
        <v>93.000299999999996</v>
      </c>
    </row>
    <row r="671" spans="1:12" x14ac:dyDescent="0.25">
      <c r="A671" s="6">
        <f>SUM(A666:A670)</f>
        <v>20396.203299999997</v>
      </c>
    </row>
    <row r="672" spans="1:12" x14ac:dyDescent="0.25">
      <c r="A672">
        <v>20396</v>
      </c>
      <c r="B672" t="s">
        <v>88</v>
      </c>
    </row>
    <row r="675" spans="1:12" x14ac:dyDescent="0.25">
      <c r="A675" t="s">
        <v>136</v>
      </c>
      <c r="B675" t="s">
        <v>71</v>
      </c>
      <c r="C675" t="s">
        <v>72</v>
      </c>
      <c r="D675" t="s">
        <v>73</v>
      </c>
      <c r="E675" t="s">
        <v>74</v>
      </c>
      <c r="F675" t="s">
        <v>75</v>
      </c>
      <c r="G675" t="s">
        <v>76</v>
      </c>
      <c r="H675" t="s">
        <v>77</v>
      </c>
      <c r="I675" t="s">
        <v>78</v>
      </c>
      <c r="J675" t="s">
        <v>79</v>
      </c>
      <c r="K675" t="s">
        <v>80</v>
      </c>
      <c r="L675" t="s">
        <v>81</v>
      </c>
    </row>
    <row r="676" spans="1:12" x14ac:dyDescent="0.25">
      <c r="A676" t="s">
        <v>242</v>
      </c>
      <c r="B676" t="s">
        <v>186</v>
      </c>
      <c r="C676">
        <v>77.88</v>
      </c>
      <c r="D676">
        <v>16319</v>
      </c>
      <c r="E676">
        <v>2650</v>
      </c>
      <c r="F676">
        <v>241</v>
      </c>
      <c r="G676">
        <v>15631</v>
      </c>
      <c r="H676">
        <v>31498</v>
      </c>
      <c r="I676">
        <v>22775510</v>
      </c>
      <c r="J676">
        <v>22759700</v>
      </c>
      <c r="K676">
        <v>0</v>
      </c>
      <c r="L676" s="1">
        <v>12940</v>
      </c>
    </row>
    <row r="677" spans="1:12" x14ac:dyDescent="0.25">
      <c r="A677" t="s">
        <v>242</v>
      </c>
      <c r="B677" t="s">
        <v>186</v>
      </c>
      <c r="C677">
        <v>76.73</v>
      </c>
      <c r="D677">
        <v>5826</v>
      </c>
      <c r="E677">
        <v>889</v>
      </c>
      <c r="F677">
        <v>128</v>
      </c>
      <c r="G677">
        <v>31895</v>
      </c>
      <c r="H677">
        <v>37518</v>
      </c>
      <c r="I677">
        <v>22757668</v>
      </c>
      <c r="J677">
        <v>22752108</v>
      </c>
      <c r="K677">
        <v>0</v>
      </c>
      <c r="L677">
        <v>4237</v>
      </c>
    </row>
    <row r="678" spans="1:12" x14ac:dyDescent="0.25">
      <c r="A678" t="s">
        <v>242</v>
      </c>
      <c r="B678" t="s">
        <v>186</v>
      </c>
      <c r="C678">
        <v>81.23</v>
      </c>
      <c r="D678">
        <v>3698</v>
      </c>
      <c r="E678">
        <v>446</v>
      </c>
      <c r="F678">
        <v>61</v>
      </c>
      <c r="G678">
        <v>2380</v>
      </c>
      <c r="H678">
        <v>5994</v>
      </c>
      <c r="I678">
        <v>22785475</v>
      </c>
      <c r="J678">
        <v>22781943</v>
      </c>
      <c r="K678">
        <v>0</v>
      </c>
      <c r="L678">
        <v>3489</v>
      </c>
    </row>
    <row r="679" spans="1:12" x14ac:dyDescent="0.25">
      <c r="A679" t="s">
        <v>242</v>
      </c>
      <c r="B679" t="s">
        <v>186</v>
      </c>
      <c r="C679">
        <v>80.08</v>
      </c>
      <c r="D679">
        <v>2435</v>
      </c>
      <c r="E679">
        <v>331</v>
      </c>
      <c r="F679">
        <v>33</v>
      </c>
      <c r="G679">
        <v>11547</v>
      </c>
      <c r="H679">
        <v>13934</v>
      </c>
      <c r="I679">
        <v>22779180</v>
      </c>
      <c r="J679">
        <v>22776853</v>
      </c>
      <c r="K679">
        <v>0</v>
      </c>
      <c r="L679">
        <v>2195</v>
      </c>
    </row>
    <row r="680" spans="1:12" x14ac:dyDescent="0.25">
      <c r="A680" t="s">
        <v>242</v>
      </c>
      <c r="B680" t="s">
        <v>186</v>
      </c>
      <c r="C680">
        <v>73.75</v>
      </c>
      <c r="D680">
        <v>3238</v>
      </c>
      <c r="E680">
        <v>591</v>
      </c>
      <c r="F680">
        <v>71</v>
      </c>
      <c r="G680">
        <v>39050</v>
      </c>
      <c r="H680">
        <v>42168</v>
      </c>
      <c r="I680">
        <v>22750836</v>
      </c>
      <c r="J680">
        <v>22747739</v>
      </c>
      <c r="K680">
        <v>0</v>
      </c>
      <c r="L680">
        <v>1921</v>
      </c>
    </row>
    <row r="681" spans="1:12" x14ac:dyDescent="0.25">
      <c r="A681" t="s">
        <v>242</v>
      </c>
      <c r="B681" t="s">
        <v>186</v>
      </c>
      <c r="C681">
        <v>70.52</v>
      </c>
      <c r="D681">
        <v>2829</v>
      </c>
      <c r="E681">
        <v>525</v>
      </c>
      <c r="F681">
        <v>56</v>
      </c>
      <c r="G681">
        <v>6951</v>
      </c>
      <c r="H681">
        <v>9627</v>
      </c>
      <c r="I681">
        <v>22781888</v>
      </c>
      <c r="J681">
        <v>22779217</v>
      </c>
      <c r="K681">
        <v>0</v>
      </c>
      <c r="L681">
        <v>1368</v>
      </c>
    </row>
    <row r="682" spans="1:12" x14ac:dyDescent="0.25">
      <c r="A682" t="s">
        <v>242</v>
      </c>
      <c r="B682" t="s">
        <v>186</v>
      </c>
      <c r="C682">
        <v>72.17</v>
      </c>
      <c r="D682">
        <v>2415</v>
      </c>
      <c r="E682">
        <v>425</v>
      </c>
      <c r="F682">
        <v>52</v>
      </c>
      <c r="G682">
        <v>44457</v>
      </c>
      <c r="H682">
        <v>46737</v>
      </c>
      <c r="I682">
        <v>22745127</v>
      </c>
      <c r="J682">
        <v>22742826</v>
      </c>
      <c r="K682">
        <v>0</v>
      </c>
      <c r="L682">
        <v>1314</v>
      </c>
    </row>
    <row r="683" spans="1:12" x14ac:dyDescent="0.25">
      <c r="A683" t="s">
        <v>242</v>
      </c>
      <c r="B683" t="s">
        <v>186</v>
      </c>
      <c r="C683">
        <v>76.930000000000007</v>
      </c>
      <c r="D683">
        <v>1569</v>
      </c>
      <c r="E683">
        <v>285</v>
      </c>
      <c r="F683">
        <v>25</v>
      </c>
      <c r="G683">
        <v>15</v>
      </c>
      <c r="H683">
        <v>1549</v>
      </c>
      <c r="I683">
        <v>22787820</v>
      </c>
      <c r="J683">
        <v>22786295</v>
      </c>
      <c r="K683">
        <v>0</v>
      </c>
      <c r="L683">
        <v>1155</v>
      </c>
    </row>
    <row r="684" spans="1:12" x14ac:dyDescent="0.25">
      <c r="A684" t="s">
        <v>242</v>
      </c>
      <c r="B684" t="s">
        <v>186</v>
      </c>
      <c r="C684">
        <v>76.03</v>
      </c>
      <c r="D684">
        <v>1264</v>
      </c>
      <c r="E684">
        <v>219</v>
      </c>
      <c r="F684">
        <v>26</v>
      </c>
      <c r="G684">
        <v>14385</v>
      </c>
      <c r="H684">
        <v>15625</v>
      </c>
      <c r="I684">
        <v>22776851</v>
      </c>
      <c r="J684">
        <v>22775649</v>
      </c>
      <c r="K684">
        <v>0</v>
      </c>
      <c r="L684">
        <v>872</v>
      </c>
    </row>
    <row r="685" spans="1:12" x14ac:dyDescent="0.25">
      <c r="A685" t="s">
        <v>242</v>
      </c>
      <c r="B685" t="s">
        <v>186</v>
      </c>
      <c r="C685">
        <v>82.84</v>
      </c>
      <c r="D685">
        <v>839</v>
      </c>
      <c r="E685">
        <v>92</v>
      </c>
      <c r="F685">
        <v>13</v>
      </c>
      <c r="G685">
        <v>42365</v>
      </c>
      <c r="H685">
        <v>43199</v>
      </c>
      <c r="I685">
        <v>22747733</v>
      </c>
      <c r="J685">
        <v>22746943</v>
      </c>
      <c r="K685">
        <v>0</v>
      </c>
      <c r="L685">
        <v>852</v>
      </c>
    </row>
    <row r="686" spans="1:12" x14ac:dyDescent="0.25">
      <c r="A686" t="s">
        <v>242</v>
      </c>
      <c r="B686" t="s">
        <v>186</v>
      </c>
      <c r="C686">
        <v>70.22</v>
      </c>
      <c r="D686">
        <v>1246</v>
      </c>
      <c r="E686">
        <v>222</v>
      </c>
      <c r="F686">
        <v>34</v>
      </c>
      <c r="G686">
        <v>47686</v>
      </c>
      <c r="H686">
        <v>48879</v>
      </c>
      <c r="I686">
        <v>22742766</v>
      </c>
      <c r="J686">
        <v>22741618</v>
      </c>
      <c r="K686" s="1">
        <v>1.9999999999999999E-154</v>
      </c>
      <c r="L686">
        <v>556</v>
      </c>
    </row>
    <row r="687" spans="1:12" x14ac:dyDescent="0.25">
      <c r="A687" t="s">
        <v>242</v>
      </c>
      <c r="B687" t="s">
        <v>186</v>
      </c>
      <c r="C687">
        <v>72.61</v>
      </c>
      <c r="D687">
        <v>920</v>
      </c>
      <c r="E687">
        <v>185</v>
      </c>
      <c r="F687">
        <v>21</v>
      </c>
      <c r="G687">
        <v>37535</v>
      </c>
      <c r="H687">
        <v>38422</v>
      </c>
      <c r="I687">
        <v>22751718</v>
      </c>
      <c r="J687">
        <v>22750834</v>
      </c>
      <c r="K687" s="1">
        <v>2.0000000000000001E-134</v>
      </c>
      <c r="L687">
        <v>489</v>
      </c>
    </row>
    <row r="688" spans="1:12" x14ac:dyDescent="0.25">
      <c r="A688" t="s">
        <v>242</v>
      </c>
      <c r="B688" t="s">
        <v>186</v>
      </c>
      <c r="C688">
        <v>72.66</v>
      </c>
      <c r="D688">
        <v>779</v>
      </c>
      <c r="E688">
        <v>163</v>
      </c>
      <c r="F688">
        <v>20</v>
      </c>
      <c r="G688">
        <v>48948</v>
      </c>
      <c r="H688">
        <v>49713</v>
      </c>
      <c r="I688">
        <v>22740790</v>
      </c>
      <c r="J688">
        <v>22740049</v>
      </c>
      <c r="K688" s="1">
        <v>2.9999999999999997E-107</v>
      </c>
      <c r="L688">
        <v>399</v>
      </c>
    </row>
    <row r="689" spans="1:12" s="10" customFormat="1" x14ac:dyDescent="0.25">
      <c r="A689" s="10" t="s">
        <v>242</v>
      </c>
      <c r="B689" s="10" t="s">
        <v>186</v>
      </c>
      <c r="C689" s="10">
        <v>76.38</v>
      </c>
      <c r="D689" s="10">
        <v>508</v>
      </c>
      <c r="E689" s="10">
        <v>103</v>
      </c>
      <c r="F689" s="10">
        <v>7</v>
      </c>
      <c r="G689" s="10">
        <v>1709</v>
      </c>
      <c r="H689" s="10">
        <v>2199</v>
      </c>
      <c r="I689" s="10">
        <v>22786272</v>
      </c>
      <c r="J689" s="10">
        <v>22785765</v>
      </c>
      <c r="K689" s="11">
        <v>2E-95</v>
      </c>
      <c r="L689" s="10">
        <v>360</v>
      </c>
    </row>
    <row r="690" spans="1:12" x14ac:dyDescent="0.25">
      <c r="A690" t="s">
        <v>242</v>
      </c>
      <c r="B690" t="s">
        <v>186</v>
      </c>
      <c r="C690">
        <v>71.67</v>
      </c>
      <c r="D690">
        <v>720</v>
      </c>
      <c r="E690">
        <v>137</v>
      </c>
      <c r="F690">
        <v>19</v>
      </c>
      <c r="G690">
        <v>43621</v>
      </c>
      <c r="H690">
        <v>44323</v>
      </c>
      <c r="I690">
        <v>22746504</v>
      </c>
      <c r="J690">
        <v>22745835</v>
      </c>
      <c r="K690" s="1">
        <v>9.999999999999999E-94</v>
      </c>
      <c r="L690">
        <v>354</v>
      </c>
    </row>
    <row r="691" spans="1:12" x14ac:dyDescent="0.25">
      <c r="A691" s="2" t="s">
        <v>242</v>
      </c>
      <c r="B691" s="2" t="s">
        <v>186</v>
      </c>
      <c r="C691" s="2">
        <v>68.099999999999994</v>
      </c>
      <c r="D691" s="2">
        <v>279</v>
      </c>
      <c r="E691" s="2">
        <v>76</v>
      </c>
      <c r="F691" s="2">
        <v>7</v>
      </c>
      <c r="G691" s="2">
        <v>31571</v>
      </c>
      <c r="H691" s="2">
        <v>31846</v>
      </c>
      <c r="I691" s="2">
        <v>22758146</v>
      </c>
      <c r="J691" s="2">
        <v>22757878</v>
      </c>
      <c r="K691" s="8">
        <v>8.9999999999999996E-12</v>
      </c>
      <c r="L691" s="2">
        <v>82.4</v>
      </c>
    </row>
    <row r="692" spans="1:12" x14ac:dyDescent="0.25">
      <c r="A692" s="6" t="s">
        <v>83</v>
      </c>
      <c r="C692" t="s">
        <v>172</v>
      </c>
      <c r="D692">
        <f>SUM(D676:D691)</f>
        <v>44884</v>
      </c>
      <c r="K692" s="1"/>
    </row>
    <row r="693" spans="1:12" x14ac:dyDescent="0.25">
      <c r="A693">
        <f>(C676/100)*D676</f>
        <v>12709.2372</v>
      </c>
      <c r="C693" s="4" t="s">
        <v>85</v>
      </c>
      <c r="D693" s="12">
        <f>(A710/D692)/D692</f>
        <v>1.7038346205629745E-5</v>
      </c>
      <c r="K693" s="1"/>
    </row>
    <row r="694" spans="1:12" x14ac:dyDescent="0.25">
      <c r="A694">
        <f t="shared" ref="A694:A707" si="24">(C677/100)*D677</f>
        <v>4470.2898000000005</v>
      </c>
      <c r="C694" s="4" t="s">
        <v>86</v>
      </c>
      <c r="D694" s="12">
        <f>(C676/100)/D676</f>
        <v>4.7723512470126844E-5</v>
      </c>
      <c r="K694" s="1"/>
    </row>
    <row r="695" spans="1:12" x14ac:dyDescent="0.25">
      <c r="A695">
        <f t="shared" si="24"/>
        <v>3003.8854000000001</v>
      </c>
      <c r="C695" t="s">
        <v>87</v>
      </c>
      <c r="D695">
        <v>49815</v>
      </c>
    </row>
    <row r="696" spans="1:12" x14ac:dyDescent="0.25">
      <c r="A696">
        <f t="shared" si="24"/>
        <v>1949.9479999999999</v>
      </c>
    </row>
    <row r="697" spans="1:12" x14ac:dyDescent="0.25">
      <c r="A697">
        <f t="shared" si="24"/>
        <v>2388.0250000000001</v>
      </c>
    </row>
    <row r="698" spans="1:12" x14ac:dyDescent="0.25">
      <c r="A698">
        <f t="shared" si="24"/>
        <v>1995.0107999999998</v>
      </c>
    </row>
    <row r="699" spans="1:12" x14ac:dyDescent="0.25">
      <c r="A699">
        <f t="shared" si="24"/>
        <v>1742.9055000000001</v>
      </c>
    </row>
    <row r="700" spans="1:12" x14ac:dyDescent="0.25">
      <c r="A700">
        <f t="shared" si="24"/>
        <v>1207.0317000000002</v>
      </c>
    </row>
    <row r="701" spans="1:12" x14ac:dyDescent="0.25">
      <c r="A701">
        <f t="shared" si="24"/>
        <v>961.01919999999996</v>
      </c>
    </row>
    <row r="702" spans="1:12" x14ac:dyDescent="0.25">
      <c r="A702">
        <f t="shared" si="24"/>
        <v>695.02760000000001</v>
      </c>
    </row>
    <row r="703" spans="1:12" x14ac:dyDescent="0.25">
      <c r="A703">
        <f t="shared" si="24"/>
        <v>874.94119999999987</v>
      </c>
    </row>
    <row r="704" spans="1:12" x14ac:dyDescent="0.25">
      <c r="A704">
        <f t="shared" si="24"/>
        <v>668.01199999999994</v>
      </c>
    </row>
    <row r="705" spans="1:12" x14ac:dyDescent="0.25">
      <c r="A705">
        <f t="shared" si="24"/>
        <v>566.02139999999997</v>
      </c>
    </row>
    <row r="706" spans="1:12" x14ac:dyDescent="0.25">
      <c r="A706">
        <f t="shared" si="24"/>
        <v>388.01039999999995</v>
      </c>
    </row>
    <row r="707" spans="1:12" x14ac:dyDescent="0.25">
      <c r="A707">
        <f t="shared" si="24"/>
        <v>516.024</v>
      </c>
    </row>
    <row r="708" spans="1:12" x14ac:dyDescent="0.25">
      <c r="A708" s="2">
        <f>(C691/100)*D691</f>
        <v>189.999</v>
      </c>
    </row>
    <row r="709" spans="1:12" x14ac:dyDescent="0.25">
      <c r="A709" s="6">
        <f>SUM(A693:A708)</f>
        <v>34325.388200000001</v>
      </c>
    </row>
    <row r="710" spans="1:12" x14ac:dyDescent="0.25">
      <c r="A710">
        <v>34325</v>
      </c>
      <c r="B710" t="s">
        <v>88</v>
      </c>
    </row>
    <row r="713" spans="1:12" x14ac:dyDescent="0.25">
      <c r="A713" t="s">
        <v>137</v>
      </c>
      <c r="B713" t="s">
        <v>71</v>
      </c>
      <c r="C713" t="s">
        <v>72</v>
      </c>
      <c r="D713" t="s">
        <v>73</v>
      </c>
      <c r="E713" t="s">
        <v>74</v>
      </c>
      <c r="F713" t="s">
        <v>75</v>
      </c>
      <c r="G713" t="s">
        <v>76</v>
      </c>
      <c r="H713" t="s">
        <v>77</v>
      </c>
      <c r="I713" t="s">
        <v>78</v>
      </c>
      <c r="J713" t="s">
        <v>79</v>
      </c>
      <c r="K713" t="s">
        <v>80</v>
      </c>
      <c r="L713" t="s">
        <v>81</v>
      </c>
    </row>
    <row r="714" spans="1:12" x14ac:dyDescent="0.25">
      <c r="A714" t="s">
        <v>243</v>
      </c>
      <c r="B714" t="s">
        <v>184</v>
      </c>
      <c r="C714">
        <v>79.790000000000006</v>
      </c>
      <c r="D714">
        <v>16698</v>
      </c>
      <c r="E714">
        <v>2381</v>
      </c>
      <c r="F714">
        <v>240</v>
      </c>
      <c r="G714">
        <v>20828</v>
      </c>
      <c r="H714">
        <v>37084</v>
      </c>
      <c r="I714">
        <v>16117697</v>
      </c>
      <c r="J714">
        <v>16133841</v>
      </c>
      <c r="K714">
        <v>0</v>
      </c>
      <c r="L714" s="1">
        <v>14710</v>
      </c>
    </row>
    <row r="715" spans="1:12" x14ac:dyDescent="0.25">
      <c r="A715" t="s">
        <v>243</v>
      </c>
      <c r="B715" t="s">
        <v>184</v>
      </c>
      <c r="C715">
        <v>79.900000000000006</v>
      </c>
      <c r="D715">
        <v>12030</v>
      </c>
      <c r="E715">
        <v>1679</v>
      </c>
      <c r="F715">
        <v>169</v>
      </c>
      <c r="G715">
        <v>2745</v>
      </c>
      <c r="H715">
        <v>14454</v>
      </c>
      <c r="I715">
        <v>16099979</v>
      </c>
      <c r="J715">
        <v>16111589</v>
      </c>
      <c r="K715">
        <v>0</v>
      </c>
      <c r="L715" s="1">
        <v>10700</v>
      </c>
    </row>
    <row r="716" spans="1:12" x14ac:dyDescent="0.25">
      <c r="A716" t="s">
        <v>243</v>
      </c>
      <c r="B716" t="s">
        <v>184</v>
      </c>
      <c r="C716">
        <v>83.17</v>
      </c>
      <c r="D716">
        <v>2615</v>
      </c>
      <c r="E716">
        <v>360</v>
      </c>
      <c r="F716">
        <v>34</v>
      </c>
      <c r="G716">
        <v>14788</v>
      </c>
      <c r="H716">
        <v>17375</v>
      </c>
      <c r="I716">
        <v>16111713</v>
      </c>
      <c r="J716">
        <v>16114274</v>
      </c>
      <c r="K716">
        <v>0</v>
      </c>
      <c r="L716">
        <v>2652</v>
      </c>
    </row>
    <row r="717" spans="1:12" x14ac:dyDescent="0.25">
      <c r="A717" t="s">
        <v>243</v>
      </c>
      <c r="B717" t="s">
        <v>184</v>
      </c>
      <c r="C717">
        <v>85.19</v>
      </c>
      <c r="D717">
        <v>2337</v>
      </c>
      <c r="E717">
        <v>240</v>
      </c>
      <c r="F717">
        <v>34</v>
      </c>
      <c r="G717">
        <v>18480</v>
      </c>
      <c r="H717">
        <v>20759</v>
      </c>
      <c r="I717">
        <v>16115407</v>
      </c>
      <c r="J717">
        <v>16117694</v>
      </c>
      <c r="K717">
        <v>0</v>
      </c>
      <c r="L717">
        <v>2598</v>
      </c>
    </row>
    <row r="718" spans="1:12" x14ac:dyDescent="0.25">
      <c r="A718" t="s">
        <v>243</v>
      </c>
      <c r="B718" t="s">
        <v>184</v>
      </c>
      <c r="C718">
        <v>83.17</v>
      </c>
      <c r="D718">
        <v>939</v>
      </c>
      <c r="E718">
        <v>116</v>
      </c>
      <c r="F718">
        <v>15</v>
      </c>
      <c r="G718">
        <v>17396</v>
      </c>
      <c r="H718">
        <v>18325</v>
      </c>
      <c r="I718">
        <v>16114479</v>
      </c>
      <c r="J718">
        <v>16115384</v>
      </c>
      <c r="K718">
        <v>0</v>
      </c>
      <c r="L718">
        <v>951</v>
      </c>
    </row>
    <row r="719" spans="1:12" x14ac:dyDescent="0.25">
      <c r="A719" t="s">
        <v>243</v>
      </c>
      <c r="B719" t="s">
        <v>184</v>
      </c>
      <c r="C719">
        <v>80.790000000000006</v>
      </c>
      <c r="D719">
        <v>760</v>
      </c>
      <c r="E719">
        <v>100</v>
      </c>
      <c r="F719">
        <v>17</v>
      </c>
      <c r="G719">
        <v>1</v>
      </c>
      <c r="H719">
        <v>747</v>
      </c>
      <c r="I719">
        <v>16098427</v>
      </c>
      <c r="J719">
        <v>16099153</v>
      </c>
      <c r="K719">
        <v>0</v>
      </c>
      <c r="L719">
        <v>677</v>
      </c>
    </row>
    <row r="720" spans="1:12" x14ac:dyDescent="0.25">
      <c r="A720" t="s">
        <v>243</v>
      </c>
      <c r="B720" t="s">
        <v>184</v>
      </c>
      <c r="C720">
        <v>75.150000000000006</v>
      </c>
      <c r="D720">
        <v>507</v>
      </c>
      <c r="E720">
        <v>95</v>
      </c>
      <c r="F720">
        <v>8</v>
      </c>
      <c r="G720">
        <v>1933</v>
      </c>
      <c r="H720">
        <v>2430</v>
      </c>
      <c r="I720">
        <v>16099170</v>
      </c>
      <c r="J720">
        <v>16099654</v>
      </c>
      <c r="K720" s="1">
        <v>5.9999999999999999E-89</v>
      </c>
      <c r="L720">
        <v>338</v>
      </c>
    </row>
    <row r="721" spans="1:12" x14ac:dyDescent="0.25">
      <c r="A721" s="2" t="s">
        <v>243</v>
      </c>
      <c r="B721" s="2" t="s">
        <v>184</v>
      </c>
      <c r="C721" s="2">
        <v>81.17</v>
      </c>
      <c r="D721" s="2">
        <v>154</v>
      </c>
      <c r="E721" s="2">
        <v>25</v>
      </c>
      <c r="F721" s="2">
        <v>4</v>
      </c>
      <c r="G721" s="2">
        <v>2483</v>
      </c>
      <c r="H721" s="2">
        <v>2633</v>
      </c>
      <c r="I721" s="2">
        <v>16099827</v>
      </c>
      <c r="J721" s="2">
        <v>16099979</v>
      </c>
      <c r="K721" s="8">
        <v>4.0000000000000002E-27</v>
      </c>
      <c r="L721" s="2">
        <v>132</v>
      </c>
    </row>
    <row r="722" spans="1:12" x14ac:dyDescent="0.25">
      <c r="A722" s="6" t="s">
        <v>83</v>
      </c>
      <c r="C722" t="s">
        <v>172</v>
      </c>
      <c r="D722">
        <f>SUM(D714:D721)</f>
        <v>36040</v>
      </c>
    </row>
    <row r="723" spans="1:12" x14ac:dyDescent="0.25">
      <c r="A723">
        <f>(C714/100)*D714</f>
        <v>13323.334200000001</v>
      </c>
      <c r="C723" s="4" t="s">
        <v>85</v>
      </c>
      <c r="D723" s="12">
        <f>(A732/D722)/D722</f>
        <v>2.2328440098004315E-5</v>
      </c>
    </row>
    <row r="724" spans="1:12" x14ac:dyDescent="0.25">
      <c r="A724">
        <f t="shared" ref="A724:A730" si="25">(C715/100)*D715</f>
        <v>9611.9700000000012</v>
      </c>
      <c r="C724" s="4" t="s">
        <v>86</v>
      </c>
      <c r="D724" s="12">
        <f>(C714/100)/D714</f>
        <v>4.7784165768355492E-5</v>
      </c>
    </row>
    <row r="725" spans="1:12" x14ac:dyDescent="0.25">
      <c r="A725">
        <f t="shared" si="25"/>
        <v>2174.8955000000001</v>
      </c>
      <c r="C725" t="s">
        <v>87</v>
      </c>
      <c r="D725">
        <v>37118</v>
      </c>
    </row>
    <row r="726" spans="1:12" x14ac:dyDescent="0.25">
      <c r="A726">
        <f t="shared" si="25"/>
        <v>1990.8903</v>
      </c>
    </row>
    <row r="727" spans="1:12" x14ac:dyDescent="0.25">
      <c r="A727">
        <f t="shared" si="25"/>
        <v>780.96630000000005</v>
      </c>
    </row>
    <row r="728" spans="1:12" x14ac:dyDescent="0.25">
      <c r="A728">
        <f t="shared" si="25"/>
        <v>614.00400000000002</v>
      </c>
    </row>
    <row r="729" spans="1:12" x14ac:dyDescent="0.25">
      <c r="A729">
        <f t="shared" si="25"/>
        <v>381.01050000000004</v>
      </c>
    </row>
    <row r="730" spans="1:12" x14ac:dyDescent="0.25">
      <c r="A730" s="2">
        <f t="shared" si="25"/>
        <v>125.0018</v>
      </c>
    </row>
    <row r="731" spans="1:12" x14ac:dyDescent="0.25">
      <c r="A731" s="6">
        <f>SUM(A723:A730)</f>
        <v>29002.0726</v>
      </c>
    </row>
    <row r="732" spans="1:12" x14ac:dyDescent="0.25">
      <c r="A732">
        <v>29002</v>
      </c>
      <c r="B732" t="s">
        <v>88</v>
      </c>
    </row>
    <row r="735" spans="1:12" x14ac:dyDescent="0.25">
      <c r="A735" t="s">
        <v>139</v>
      </c>
      <c r="B735" t="s">
        <v>71</v>
      </c>
      <c r="C735" t="s">
        <v>72</v>
      </c>
      <c r="D735" t="s">
        <v>73</v>
      </c>
      <c r="E735" t="s">
        <v>74</v>
      </c>
      <c r="F735" t="s">
        <v>75</v>
      </c>
      <c r="G735" t="s">
        <v>76</v>
      </c>
      <c r="H735" t="s">
        <v>77</v>
      </c>
      <c r="I735" t="s">
        <v>78</v>
      </c>
      <c r="J735" t="s">
        <v>79</v>
      </c>
      <c r="K735" t="s">
        <v>80</v>
      </c>
      <c r="L735" t="s">
        <v>81</v>
      </c>
    </row>
    <row r="736" spans="1:12" x14ac:dyDescent="0.25">
      <c r="A736" t="s">
        <v>244</v>
      </c>
      <c r="B736" t="s">
        <v>193</v>
      </c>
      <c r="C736">
        <v>77.209999999999994</v>
      </c>
      <c r="D736">
        <v>16114</v>
      </c>
      <c r="E736">
        <v>2418</v>
      </c>
      <c r="F736">
        <v>301</v>
      </c>
      <c r="G736">
        <v>517</v>
      </c>
      <c r="H736">
        <v>16123</v>
      </c>
      <c r="I736">
        <v>8714621</v>
      </c>
      <c r="J736">
        <v>8729986</v>
      </c>
      <c r="K736">
        <v>0</v>
      </c>
      <c r="L736" s="1">
        <v>12280</v>
      </c>
    </row>
    <row r="737" spans="1:12" x14ac:dyDescent="0.25">
      <c r="A737" t="s">
        <v>244</v>
      </c>
      <c r="B737" t="s">
        <v>193</v>
      </c>
      <c r="C737">
        <v>76.3</v>
      </c>
      <c r="D737">
        <v>8553</v>
      </c>
      <c r="E737">
        <v>1328</v>
      </c>
      <c r="F737">
        <v>148</v>
      </c>
      <c r="G737">
        <v>16420</v>
      </c>
      <c r="H737">
        <v>24492</v>
      </c>
      <c r="I737">
        <v>8729998</v>
      </c>
      <c r="J737">
        <v>8738331</v>
      </c>
      <c r="K737">
        <v>0</v>
      </c>
      <c r="L737">
        <v>6249</v>
      </c>
    </row>
    <row r="738" spans="1:12" x14ac:dyDescent="0.25">
      <c r="A738" t="s">
        <v>244</v>
      </c>
      <c r="B738" t="s">
        <v>193</v>
      </c>
      <c r="C738">
        <v>78.13</v>
      </c>
      <c r="D738">
        <v>3206</v>
      </c>
      <c r="E738">
        <v>456</v>
      </c>
      <c r="F738">
        <v>56</v>
      </c>
      <c r="G738">
        <v>31061</v>
      </c>
      <c r="H738">
        <v>34126</v>
      </c>
      <c r="I738">
        <v>8744193</v>
      </c>
      <c r="J738">
        <v>8747293</v>
      </c>
      <c r="K738">
        <v>0</v>
      </c>
      <c r="L738">
        <v>2590</v>
      </c>
    </row>
    <row r="739" spans="1:12" x14ac:dyDescent="0.25">
      <c r="A739" t="s">
        <v>244</v>
      </c>
      <c r="B739" t="s">
        <v>193</v>
      </c>
      <c r="C739">
        <v>79.099999999999994</v>
      </c>
      <c r="D739">
        <v>1287</v>
      </c>
      <c r="E739">
        <v>179</v>
      </c>
      <c r="F739">
        <v>24</v>
      </c>
      <c r="G739">
        <v>25994</v>
      </c>
      <c r="H739">
        <v>27230</v>
      </c>
      <c r="I739">
        <v>8740276</v>
      </c>
      <c r="J739">
        <v>8741522</v>
      </c>
      <c r="K739">
        <v>0</v>
      </c>
      <c r="L739">
        <v>1081</v>
      </c>
    </row>
    <row r="740" spans="1:12" x14ac:dyDescent="0.25">
      <c r="A740" t="s">
        <v>244</v>
      </c>
      <c r="B740" t="s">
        <v>193</v>
      </c>
      <c r="C740">
        <v>76.03</v>
      </c>
      <c r="D740">
        <v>1268</v>
      </c>
      <c r="E740">
        <v>246</v>
      </c>
      <c r="F740">
        <v>22</v>
      </c>
      <c r="G740">
        <v>28330</v>
      </c>
      <c r="H740">
        <v>29563</v>
      </c>
      <c r="I740">
        <v>8741527</v>
      </c>
      <c r="J740">
        <v>8742770</v>
      </c>
      <c r="K740">
        <v>0</v>
      </c>
      <c r="L740">
        <v>870</v>
      </c>
    </row>
    <row r="741" spans="1:12" x14ac:dyDescent="0.25">
      <c r="A741" t="s">
        <v>244</v>
      </c>
      <c r="B741" t="s">
        <v>193</v>
      </c>
      <c r="C741">
        <v>78.34</v>
      </c>
      <c r="D741">
        <v>688</v>
      </c>
      <c r="E741">
        <v>124</v>
      </c>
      <c r="F741">
        <v>9</v>
      </c>
      <c r="G741" s="9">
        <v>29334</v>
      </c>
      <c r="H741">
        <v>29999</v>
      </c>
      <c r="I741">
        <v>8743434</v>
      </c>
      <c r="J741">
        <v>8744118</v>
      </c>
      <c r="K741" s="1">
        <v>4.0000000000000002E-153</v>
      </c>
      <c r="L741">
        <v>551</v>
      </c>
    </row>
    <row r="742" spans="1:12" x14ac:dyDescent="0.25">
      <c r="A742" s="2" t="s">
        <v>244</v>
      </c>
      <c r="B742" s="2" t="s">
        <v>193</v>
      </c>
      <c r="C742" s="2">
        <v>81.98</v>
      </c>
      <c r="D742" s="2">
        <v>344</v>
      </c>
      <c r="E742" s="2">
        <v>40</v>
      </c>
      <c r="F742" s="2">
        <v>10</v>
      </c>
      <c r="G742" s="2">
        <v>172</v>
      </c>
      <c r="H742" s="2">
        <v>494</v>
      </c>
      <c r="I742" s="2">
        <v>8714094</v>
      </c>
      <c r="J742" s="2">
        <v>8714436</v>
      </c>
      <c r="K742" s="8">
        <v>1.9999999999999999E-82</v>
      </c>
      <c r="L742" s="2">
        <v>316</v>
      </c>
    </row>
    <row r="743" spans="1:12" x14ac:dyDescent="0.25">
      <c r="A743" s="6" t="s">
        <v>83</v>
      </c>
      <c r="C743" t="s">
        <v>172</v>
      </c>
      <c r="D743">
        <f>SUM(D736:D742)-230</f>
        <v>31230</v>
      </c>
    </row>
    <row r="744" spans="1:12" x14ac:dyDescent="0.25">
      <c r="A744">
        <f>(C736/100)*D736</f>
        <v>12441.619399999998</v>
      </c>
      <c r="C744" s="4" t="s">
        <v>85</v>
      </c>
      <c r="D744" s="12">
        <f>(A752/D743)/D743</f>
        <v>2.4653626543850699E-5</v>
      </c>
    </row>
    <row r="745" spans="1:12" x14ac:dyDescent="0.25">
      <c r="A745">
        <f t="shared" ref="A745:A750" si="26">(C737/100)*D737</f>
        <v>6525.9390000000003</v>
      </c>
      <c r="C745" s="4" t="s">
        <v>86</v>
      </c>
      <c r="D745" s="12">
        <f>(C736/100)/D736</f>
        <v>4.7914856646394434E-5</v>
      </c>
    </row>
    <row r="746" spans="1:12" x14ac:dyDescent="0.25">
      <c r="A746">
        <f t="shared" si="26"/>
        <v>2504.8478</v>
      </c>
      <c r="C746" t="s">
        <v>87</v>
      </c>
      <c r="D746">
        <v>34129</v>
      </c>
    </row>
    <row r="747" spans="1:12" x14ac:dyDescent="0.25">
      <c r="A747">
        <f t="shared" si="26"/>
        <v>1018.0169999999999</v>
      </c>
    </row>
    <row r="748" spans="1:12" x14ac:dyDescent="0.25">
      <c r="A748">
        <f t="shared" si="26"/>
        <v>964.06039999999996</v>
      </c>
    </row>
    <row r="749" spans="1:12" x14ac:dyDescent="0.25">
      <c r="A749">
        <f>(C741/100)*D741-230</f>
        <v>308.97919999999999</v>
      </c>
      <c r="B749" t="s">
        <v>221</v>
      </c>
    </row>
    <row r="750" spans="1:12" x14ac:dyDescent="0.25">
      <c r="A750" s="2">
        <f t="shared" si="26"/>
        <v>282.01120000000003</v>
      </c>
    </row>
    <row r="751" spans="1:12" x14ac:dyDescent="0.25">
      <c r="A751" s="6">
        <f>SUM(A744:A750)</f>
        <v>24045.473999999998</v>
      </c>
    </row>
    <row r="752" spans="1:12" x14ac:dyDescent="0.25">
      <c r="A752">
        <v>24045</v>
      </c>
      <c r="B752" t="s">
        <v>88</v>
      </c>
    </row>
    <row r="755" spans="1:12" x14ac:dyDescent="0.25">
      <c r="A755" t="s">
        <v>140</v>
      </c>
      <c r="B755" t="s">
        <v>71</v>
      </c>
      <c r="C755" t="s">
        <v>72</v>
      </c>
      <c r="D755" t="s">
        <v>73</v>
      </c>
      <c r="E755" t="s">
        <v>74</v>
      </c>
      <c r="F755" t="s">
        <v>75</v>
      </c>
      <c r="G755" t="s">
        <v>76</v>
      </c>
      <c r="H755" t="s">
        <v>77</v>
      </c>
      <c r="I755" t="s">
        <v>78</v>
      </c>
      <c r="J755" t="s">
        <v>79</v>
      </c>
      <c r="K755" t="s">
        <v>80</v>
      </c>
      <c r="L755" t="s">
        <v>81</v>
      </c>
    </row>
    <row r="756" spans="1:12" x14ac:dyDescent="0.25">
      <c r="A756" t="s">
        <v>245</v>
      </c>
      <c r="B756" t="s">
        <v>193</v>
      </c>
      <c r="C756">
        <v>78.59</v>
      </c>
      <c r="D756">
        <v>16386</v>
      </c>
      <c r="E756">
        <v>2536</v>
      </c>
      <c r="F756">
        <v>270</v>
      </c>
      <c r="G756">
        <v>24</v>
      </c>
      <c r="H756">
        <v>16058</v>
      </c>
      <c r="I756">
        <v>8445476</v>
      </c>
      <c r="J756">
        <v>8461240</v>
      </c>
      <c r="K756">
        <v>0</v>
      </c>
      <c r="L756" s="1">
        <v>13390</v>
      </c>
    </row>
    <row r="757" spans="1:12" x14ac:dyDescent="0.25">
      <c r="A757" s="2" t="s">
        <v>245</v>
      </c>
      <c r="B757" s="2" t="s">
        <v>193</v>
      </c>
      <c r="C757" s="2">
        <v>81.14</v>
      </c>
      <c r="D757" s="2">
        <v>1983</v>
      </c>
      <c r="E757" s="2">
        <v>307</v>
      </c>
      <c r="F757" s="2">
        <v>27</v>
      </c>
      <c r="G757" s="2">
        <v>16361</v>
      </c>
      <c r="H757" s="2">
        <v>18299</v>
      </c>
      <c r="I757" s="2">
        <v>8462232</v>
      </c>
      <c r="J757" s="2">
        <v>8464191</v>
      </c>
      <c r="K757" s="2">
        <v>0</v>
      </c>
      <c r="L757" s="2">
        <v>1829</v>
      </c>
    </row>
    <row r="758" spans="1:12" x14ac:dyDescent="0.25">
      <c r="A758" s="6" t="s">
        <v>83</v>
      </c>
      <c r="C758" t="s">
        <v>172</v>
      </c>
      <c r="D758">
        <f>SUM(D756:D757)</f>
        <v>18369</v>
      </c>
    </row>
    <row r="759" spans="1:12" x14ac:dyDescent="0.25">
      <c r="A759">
        <f>(C756/100)*D756</f>
        <v>12877.7574</v>
      </c>
      <c r="C759" s="4" t="s">
        <v>85</v>
      </c>
      <c r="D759" s="12">
        <f>(A762/D758)/D758</f>
        <v>4.2934601053669698E-5</v>
      </c>
    </row>
    <row r="760" spans="1:12" x14ac:dyDescent="0.25">
      <c r="A760" s="2">
        <f>(C757/100)*D757</f>
        <v>1609.0062</v>
      </c>
      <c r="C760" s="4" t="s">
        <v>86</v>
      </c>
      <c r="D760" s="12">
        <f>(C756/100)/D756</f>
        <v>4.7961674600268527E-5</v>
      </c>
    </row>
    <row r="761" spans="1:12" x14ac:dyDescent="0.25">
      <c r="A761">
        <f>SUM(A759:A760)</f>
        <v>14486.7636</v>
      </c>
      <c r="C761" t="s">
        <v>87</v>
      </c>
      <c r="D761">
        <v>18335</v>
      </c>
    </row>
    <row r="762" spans="1:12" x14ac:dyDescent="0.25">
      <c r="A762">
        <v>14487</v>
      </c>
    </row>
    <row r="765" spans="1:12" x14ac:dyDescent="0.25">
      <c r="A765" t="s">
        <v>141</v>
      </c>
      <c r="B765" t="s">
        <v>71</v>
      </c>
      <c r="C765" t="s">
        <v>72</v>
      </c>
      <c r="D765" t="s">
        <v>73</v>
      </c>
      <c r="E765" t="s">
        <v>74</v>
      </c>
      <c r="F765" t="s">
        <v>75</v>
      </c>
      <c r="G765" t="s">
        <v>76</v>
      </c>
      <c r="H765" t="s">
        <v>77</v>
      </c>
      <c r="I765" t="s">
        <v>78</v>
      </c>
      <c r="J765" t="s">
        <v>79</v>
      </c>
      <c r="K765" t="s">
        <v>80</v>
      </c>
      <c r="L765" t="s">
        <v>81</v>
      </c>
    </row>
    <row r="766" spans="1:12" x14ac:dyDescent="0.25">
      <c r="A766" t="s">
        <v>246</v>
      </c>
      <c r="B766" t="s">
        <v>184</v>
      </c>
      <c r="C766">
        <v>78.83</v>
      </c>
      <c r="D766">
        <v>16428</v>
      </c>
      <c r="E766">
        <v>2458</v>
      </c>
      <c r="F766">
        <v>246</v>
      </c>
      <c r="G766">
        <v>1596</v>
      </c>
      <c r="H766">
        <v>17490</v>
      </c>
      <c r="I766">
        <v>25936084</v>
      </c>
      <c r="J766">
        <v>25920143</v>
      </c>
      <c r="K766">
        <v>0</v>
      </c>
      <c r="L766" s="1">
        <v>13760</v>
      </c>
    </row>
    <row r="767" spans="1:12" x14ac:dyDescent="0.25">
      <c r="A767" t="s">
        <v>246</v>
      </c>
      <c r="B767" t="s">
        <v>184</v>
      </c>
      <c r="C767">
        <v>79.430000000000007</v>
      </c>
      <c r="D767">
        <v>2256</v>
      </c>
      <c r="E767">
        <v>354</v>
      </c>
      <c r="F767">
        <v>27</v>
      </c>
      <c r="G767">
        <v>22622</v>
      </c>
      <c r="H767">
        <v>24826</v>
      </c>
      <c r="I767">
        <v>25915972</v>
      </c>
      <c r="J767">
        <v>25913776</v>
      </c>
      <c r="K767">
        <v>0</v>
      </c>
      <c r="L767">
        <v>1954</v>
      </c>
    </row>
    <row r="768" spans="1:12" x14ac:dyDescent="0.25">
      <c r="A768" t="s">
        <v>246</v>
      </c>
      <c r="B768" t="s">
        <v>184</v>
      </c>
      <c r="C768">
        <v>76.569999999999993</v>
      </c>
      <c r="D768">
        <v>2224</v>
      </c>
      <c r="E768">
        <v>346</v>
      </c>
      <c r="F768">
        <v>38</v>
      </c>
      <c r="G768">
        <v>20420</v>
      </c>
      <c r="H768">
        <v>22534</v>
      </c>
      <c r="I768">
        <v>25918115</v>
      </c>
      <c r="J768">
        <v>25915958</v>
      </c>
      <c r="K768">
        <v>0</v>
      </c>
      <c r="L768">
        <v>1649</v>
      </c>
    </row>
    <row r="769" spans="1:12" x14ac:dyDescent="0.25">
      <c r="A769" t="s">
        <v>246</v>
      </c>
      <c r="B769" t="s">
        <v>184</v>
      </c>
      <c r="C769">
        <v>82.61</v>
      </c>
      <c r="D769">
        <v>1599</v>
      </c>
      <c r="E769">
        <v>178</v>
      </c>
      <c r="F769">
        <v>22</v>
      </c>
      <c r="G769">
        <v>1</v>
      </c>
      <c r="H769">
        <v>1580</v>
      </c>
      <c r="I769">
        <v>25937742</v>
      </c>
      <c r="J769">
        <v>25936225</v>
      </c>
      <c r="K769">
        <v>0</v>
      </c>
      <c r="L769">
        <v>1622</v>
      </c>
    </row>
    <row r="770" spans="1:12" x14ac:dyDescent="0.25">
      <c r="A770" t="s">
        <v>246</v>
      </c>
      <c r="B770" t="s">
        <v>184</v>
      </c>
      <c r="C770">
        <v>80.75</v>
      </c>
      <c r="D770">
        <v>748</v>
      </c>
      <c r="E770">
        <v>106</v>
      </c>
      <c r="F770">
        <v>14</v>
      </c>
      <c r="G770">
        <v>17710</v>
      </c>
      <c r="H770">
        <v>18437</v>
      </c>
      <c r="I770">
        <v>25919918</v>
      </c>
      <c r="J770">
        <v>25919189</v>
      </c>
      <c r="K770">
        <v>0</v>
      </c>
      <c r="L770">
        <v>672</v>
      </c>
    </row>
    <row r="771" spans="1:12" x14ac:dyDescent="0.25">
      <c r="A771" t="s">
        <v>246</v>
      </c>
      <c r="B771" t="s">
        <v>184</v>
      </c>
      <c r="C771">
        <v>77.38</v>
      </c>
      <c r="D771">
        <v>809</v>
      </c>
      <c r="E771">
        <v>147</v>
      </c>
      <c r="F771">
        <v>12</v>
      </c>
      <c r="G771">
        <v>19190</v>
      </c>
      <c r="H771">
        <v>19974</v>
      </c>
      <c r="I771">
        <v>25918905</v>
      </c>
      <c r="J771">
        <v>25918109</v>
      </c>
      <c r="K771" s="1">
        <v>9.9999999999999998E-172</v>
      </c>
      <c r="L771">
        <v>612</v>
      </c>
    </row>
    <row r="772" spans="1:12" x14ac:dyDescent="0.25">
      <c r="A772" t="s">
        <v>246</v>
      </c>
      <c r="B772" t="s">
        <v>184</v>
      </c>
      <c r="C772">
        <v>77.06</v>
      </c>
      <c r="D772">
        <v>109</v>
      </c>
      <c r="E772">
        <v>24</v>
      </c>
      <c r="F772">
        <v>1</v>
      </c>
      <c r="G772">
        <v>18781</v>
      </c>
      <c r="H772">
        <v>18889</v>
      </c>
      <c r="I772">
        <v>25919017</v>
      </c>
      <c r="J772">
        <v>25918910</v>
      </c>
      <c r="K772" s="1">
        <v>1.9999999999999999E-11</v>
      </c>
      <c r="L772">
        <v>80.599999999999994</v>
      </c>
    </row>
    <row r="773" spans="1:12" x14ac:dyDescent="0.25">
      <c r="A773" s="2" t="s">
        <v>246</v>
      </c>
      <c r="B773" s="2" t="s">
        <v>184</v>
      </c>
      <c r="C773" s="2">
        <v>74.260000000000005</v>
      </c>
      <c r="D773" s="2">
        <v>101</v>
      </c>
      <c r="E773" s="2">
        <v>22</v>
      </c>
      <c r="F773" s="2">
        <v>2</v>
      </c>
      <c r="G773" s="2">
        <v>17525</v>
      </c>
      <c r="H773" s="2">
        <v>17622</v>
      </c>
      <c r="I773" s="2">
        <v>25920016</v>
      </c>
      <c r="J773" s="2">
        <v>25919917</v>
      </c>
      <c r="K773" s="8">
        <v>1.0000000000000001E-5</v>
      </c>
      <c r="L773" s="2">
        <v>60.8</v>
      </c>
    </row>
    <row r="774" spans="1:12" x14ac:dyDescent="0.25">
      <c r="A774" s="6" t="s">
        <v>83</v>
      </c>
      <c r="C774" t="s">
        <v>172</v>
      </c>
      <c r="D774">
        <f>SUM(D766:D773)</f>
        <v>24274</v>
      </c>
    </row>
    <row r="775" spans="1:12" x14ac:dyDescent="0.25">
      <c r="A775">
        <f>(C766/100)*D766</f>
        <v>12950.1924</v>
      </c>
      <c r="C775" s="4" t="s">
        <v>85</v>
      </c>
      <c r="D775" s="12">
        <f>(A784/D774)/D774</f>
        <v>3.2508689400417166E-5</v>
      </c>
    </row>
    <row r="776" spans="1:12" x14ac:dyDescent="0.25">
      <c r="A776">
        <f t="shared" ref="A776:A781" si="27">(C767/100)*D767</f>
        <v>1791.9408000000003</v>
      </c>
      <c r="C776" s="4" t="s">
        <v>86</v>
      </c>
      <c r="D776" s="12">
        <f>(C766/100)/D766</f>
        <v>4.7985147309471637E-5</v>
      </c>
    </row>
    <row r="777" spans="1:12" x14ac:dyDescent="0.25">
      <c r="A777">
        <f t="shared" si="27"/>
        <v>1702.9168</v>
      </c>
      <c r="C777" t="s">
        <v>87</v>
      </c>
      <c r="D777">
        <v>24826</v>
      </c>
    </row>
    <row r="778" spans="1:12" x14ac:dyDescent="0.25">
      <c r="A778">
        <f t="shared" si="27"/>
        <v>1320.9339</v>
      </c>
    </row>
    <row r="779" spans="1:12" x14ac:dyDescent="0.25">
      <c r="A779">
        <f t="shared" si="27"/>
        <v>604.01</v>
      </c>
    </row>
    <row r="780" spans="1:12" x14ac:dyDescent="0.25">
      <c r="A780">
        <f t="shared" si="27"/>
        <v>626.00419999999997</v>
      </c>
    </row>
    <row r="781" spans="1:12" x14ac:dyDescent="0.25">
      <c r="A781">
        <f t="shared" si="27"/>
        <v>83.995400000000004</v>
      </c>
    </row>
    <row r="782" spans="1:12" x14ac:dyDescent="0.25">
      <c r="A782" s="2">
        <f>(C773/100)*D773</f>
        <v>75.002600000000001</v>
      </c>
    </row>
    <row r="783" spans="1:12" x14ac:dyDescent="0.25">
      <c r="A783" s="6">
        <f>SUM(A775:A782)</f>
        <v>19154.996099999997</v>
      </c>
    </row>
    <row r="784" spans="1:12" x14ac:dyDescent="0.25">
      <c r="A784">
        <v>19155</v>
      </c>
    </row>
    <row r="787" spans="1:12" x14ac:dyDescent="0.25">
      <c r="A787" t="s">
        <v>142</v>
      </c>
      <c r="B787" t="s">
        <v>71</v>
      </c>
      <c r="C787" t="s">
        <v>72</v>
      </c>
      <c r="D787" t="s">
        <v>73</v>
      </c>
      <c r="E787" t="s">
        <v>74</v>
      </c>
      <c r="F787" t="s">
        <v>75</v>
      </c>
      <c r="G787" t="s">
        <v>76</v>
      </c>
      <c r="H787" t="s">
        <v>77</v>
      </c>
      <c r="I787" t="s">
        <v>78</v>
      </c>
      <c r="J787" t="s">
        <v>79</v>
      </c>
      <c r="K787" t="s">
        <v>80</v>
      </c>
      <c r="L787" t="s">
        <v>81</v>
      </c>
    </row>
    <row r="788" spans="1:12" x14ac:dyDescent="0.25">
      <c r="A788" t="s">
        <v>247</v>
      </c>
      <c r="B788" t="s">
        <v>197</v>
      </c>
      <c r="C788">
        <v>75.489999999999995</v>
      </c>
      <c r="D788">
        <v>15727</v>
      </c>
      <c r="E788">
        <v>2595</v>
      </c>
      <c r="F788">
        <v>338</v>
      </c>
      <c r="G788">
        <v>4580</v>
      </c>
      <c r="H788">
        <v>19613</v>
      </c>
      <c r="I788">
        <v>16235529</v>
      </c>
      <c r="J788">
        <v>16220370</v>
      </c>
      <c r="K788">
        <v>0</v>
      </c>
      <c r="L788" s="1">
        <v>10590</v>
      </c>
    </row>
    <row r="789" spans="1:12" x14ac:dyDescent="0.25">
      <c r="A789" t="s">
        <v>247</v>
      </c>
      <c r="B789" t="s">
        <v>197</v>
      </c>
      <c r="C789">
        <v>75.180000000000007</v>
      </c>
      <c r="D789">
        <v>8162</v>
      </c>
      <c r="E789">
        <v>1381</v>
      </c>
      <c r="F789">
        <v>155</v>
      </c>
      <c r="G789">
        <v>33638</v>
      </c>
      <c r="H789">
        <v>41488</v>
      </c>
      <c r="I789">
        <v>16204516</v>
      </c>
      <c r="J789">
        <v>16196689</v>
      </c>
      <c r="K789">
        <v>0</v>
      </c>
      <c r="L789">
        <v>5469</v>
      </c>
    </row>
    <row r="790" spans="1:12" x14ac:dyDescent="0.25">
      <c r="A790" t="s">
        <v>247</v>
      </c>
      <c r="B790" t="s">
        <v>197</v>
      </c>
      <c r="C790">
        <v>75.67</v>
      </c>
      <c r="D790">
        <v>4287</v>
      </c>
      <c r="E790">
        <v>807</v>
      </c>
      <c r="F790">
        <v>75</v>
      </c>
      <c r="G790">
        <v>19741</v>
      </c>
      <c r="H790">
        <v>23922</v>
      </c>
      <c r="I790">
        <v>16220358</v>
      </c>
      <c r="J790">
        <v>16216203</v>
      </c>
      <c r="K790">
        <v>0</v>
      </c>
      <c r="L790">
        <v>2904</v>
      </c>
    </row>
    <row r="791" spans="1:12" x14ac:dyDescent="0.25">
      <c r="A791" t="s">
        <v>247</v>
      </c>
      <c r="B791" t="s">
        <v>197</v>
      </c>
      <c r="C791">
        <v>76.989999999999995</v>
      </c>
      <c r="D791">
        <v>3338</v>
      </c>
      <c r="E791">
        <v>530</v>
      </c>
      <c r="F791">
        <v>60</v>
      </c>
      <c r="G791">
        <v>25731</v>
      </c>
      <c r="H791">
        <v>28998</v>
      </c>
      <c r="I791">
        <v>16213675</v>
      </c>
      <c r="J791">
        <v>16210506</v>
      </c>
      <c r="K791">
        <v>0</v>
      </c>
      <c r="L791">
        <v>2502</v>
      </c>
    </row>
    <row r="792" spans="1:12" x14ac:dyDescent="0.25">
      <c r="A792" t="s">
        <v>247</v>
      </c>
      <c r="B792" t="s">
        <v>197</v>
      </c>
      <c r="C792">
        <v>77.36</v>
      </c>
      <c r="D792">
        <v>3237</v>
      </c>
      <c r="E792">
        <v>564</v>
      </c>
      <c r="F792">
        <v>55</v>
      </c>
      <c r="G792">
        <v>30</v>
      </c>
      <c r="H792">
        <v>3189</v>
      </c>
      <c r="I792">
        <v>16240280</v>
      </c>
      <c r="J792">
        <v>16237136</v>
      </c>
      <c r="K792">
        <v>0</v>
      </c>
      <c r="L792">
        <v>2437</v>
      </c>
    </row>
    <row r="793" spans="1:12" x14ac:dyDescent="0.25">
      <c r="A793" t="s">
        <v>247</v>
      </c>
      <c r="B793" t="s">
        <v>197</v>
      </c>
      <c r="C793">
        <v>80.650000000000006</v>
      </c>
      <c r="D793">
        <v>1995</v>
      </c>
      <c r="E793">
        <v>292</v>
      </c>
      <c r="F793">
        <v>27</v>
      </c>
      <c r="G793">
        <v>29007</v>
      </c>
      <c r="H793">
        <v>30942</v>
      </c>
      <c r="I793">
        <v>16210174</v>
      </c>
      <c r="J793">
        <v>16208215</v>
      </c>
      <c r="K793">
        <v>0</v>
      </c>
      <c r="L793">
        <v>1820</v>
      </c>
    </row>
    <row r="794" spans="1:12" x14ac:dyDescent="0.25">
      <c r="A794" t="s">
        <v>247</v>
      </c>
      <c r="B794" t="s">
        <v>197</v>
      </c>
      <c r="C794">
        <v>76.209999999999994</v>
      </c>
      <c r="D794">
        <v>1627</v>
      </c>
      <c r="E794">
        <v>277</v>
      </c>
      <c r="F794">
        <v>38</v>
      </c>
      <c r="G794">
        <v>32053</v>
      </c>
      <c r="H794">
        <v>33636</v>
      </c>
      <c r="I794">
        <v>16206373</v>
      </c>
      <c r="J794">
        <v>16204814</v>
      </c>
      <c r="K794">
        <v>0</v>
      </c>
      <c r="L794">
        <v>1117</v>
      </c>
    </row>
    <row r="795" spans="1:12" x14ac:dyDescent="0.25">
      <c r="A795" t="s">
        <v>247</v>
      </c>
      <c r="B795" t="s">
        <v>197</v>
      </c>
      <c r="C795">
        <v>77.36</v>
      </c>
      <c r="D795">
        <v>1219</v>
      </c>
      <c r="E795">
        <v>239</v>
      </c>
      <c r="F795">
        <v>14</v>
      </c>
      <c r="G795">
        <v>24224</v>
      </c>
      <c r="H795">
        <v>25432</v>
      </c>
      <c r="I795">
        <v>16216156</v>
      </c>
      <c r="J795">
        <v>16214965</v>
      </c>
      <c r="K795">
        <v>0</v>
      </c>
      <c r="L795">
        <v>924</v>
      </c>
    </row>
    <row r="796" spans="1:12" x14ac:dyDescent="0.25">
      <c r="A796" t="s">
        <v>247</v>
      </c>
      <c r="B796" t="s">
        <v>197</v>
      </c>
      <c r="C796">
        <v>73.069999999999993</v>
      </c>
      <c r="D796">
        <v>1389</v>
      </c>
      <c r="E796">
        <v>267</v>
      </c>
      <c r="F796">
        <v>33</v>
      </c>
      <c r="G796">
        <v>3207</v>
      </c>
      <c r="H796">
        <v>4568</v>
      </c>
      <c r="I796">
        <v>16236911</v>
      </c>
      <c r="J796">
        <v>16235603</v>
      </c>
      <c r="K796">
        <v>0</v>
      </c>
      <c r="L796">
        <v>767</v>
      </c>
    </row>
    <row r="797" spans="1:12" x14ac:dyDescent="0.25">
      <c r="A797" t="s">
        <v>247</v>
      </c>
      <c r="B797" t="s">
        <v>197</v>
      </c>
      <c r="C797">
        <v>71.33</v>
      </c>
      <c r="D797">
        <v>757</v>
      </c>
      <c r="E797">
        <v>148</v>
      </c>
      <c r="F797">
        <v>17</v>
      </c>
      <c r="G797">
        <v>31237</v>
      </c>
      <c r="H797">
        <v>31972</v>
      </c>
      <c r="I797">
        <v>16208087</v>
      </c>
      <c r="J797">
        <v>16207379</v>
      </c>
      <c r="K797" s="1">
        <v>3.0000000000000001E-99</v>
      </c>
      <c r="L797">
        <v>372</v>
      </c>
    </row>
    <row r="798" spans="1:12" x14ac:dyDescent="0.25">
      <c r="A798" s="2" t="s">
        <v>247</v>
      </c>
      <c r="B798" s="2" t="s">
        <v>197</v>
      </c>
      <c r="C798" s="2">
        <v>70.72</v>
      </c>
      <c r="D798" s="2">
        <v>362</v>
      </c>
      <c r="E798" s="2">
        <v>74</v>
      </c>
      <c r="F798" s="2">
        <v>10</v>
      </c>
      <c r="G798" s="2">
        <v>25442</v>
      </c>
      <c r="H798" s="13">
        <v>25786</v>
      </c>
      <c r="I798" s="2">
        <v>16214470</v>
      </c>
      <c r="J798" s="2">
        <v>16214124</v>
      </c>
      <c r="K798" s="8">
        <v>2.9999999999999999E-35</v>
      </c>
      <c r="L798" s="2">
        <v>159</v>
      </c>
    </row>
    <row r="799" spans="1:12" x14ac:dyDescent="0.25">
      <c r="A799" s="6" t="s">
        <v>83</v>
      </c>
      <c r="C799" t="s">
        <v>172</v>
      </c>
      <c r="D799">
        <f>SUM(D788:D798)-56</f>
        <v>42044</v>
      </c>
    </row>
    <row r="800" spans="1:12" x14ac:dyDescent="0.25">
      <c r="A800">
        <f>(C788/100)*D788</f>
        <v>11872.312299999998</v>
      </c>
      <c r="C800" s="4" t="s">
        <v>85</v>
      </c>
      <c r="D800" s="12">
        <f>(A812/D799)/D799</f>
        <v>1.8030795505776956E-5</v>
      </c>
    </row>
    <row r="801" spans="1:12" x14ac:dyDescent="0.25">
      <c r="A801">
        <f t="shared" ref="A801:A809" si="28">(C789/100)*D789</f>
        <v>6136.1916000000001</v>
      </c>
      <c r="C801" s="4" t="s">
        <v>86</v>
      </c>
      <c r="D801" s="12">
        <f>(C788/100)/D788</f>
        <v>4.8000254339670623E-5</v>
      </c>
    </row>
    <row r="802" spans="1:12" x14ac:dyDescent="0.25">
      <c r="A802">
        <f t="shared" si="28"/>
        <v>3243.9729000000002</v>
      </c>
      <c r="C802" t="s">
        <v>87</v>
      </c>
      <c r="D802">
        <v>41496</v>
      </c>
    </row>
    <row r="803" spans="1:12" x14ac:dyDescent="0.25">
      <c r="A803">
        <f t="shared" si="28"/>
        <v>2569.9261999999999</v>
      </c>
    </row>
    <row r="804" spans="1:12" x14ac:dyDescent="0.25">
      <c r="A804">
        <f t="shared" si="28"/>
        <v>2504.1432</v>
      </c>
    </row>
    <row r="805" spans="1:12" x14ac:dyDescent="0.25">
      <c r="A805">
        <f t="shared" si="28"/>
        <v>1608.9675000000002</v>
      </c>
    </row>
    <row r="806" spans="1:12" x14ac:dyDescent="0.25">
      <c r="A806">
        <f t="shared" si="28"/>
        <v>1239.9366999999997</v>
      </c>
    </row>
    <row r="807" spans="1:12" x14ac:dyDescent="0.25">
      <c r="A807">
        <f t="shared" si="28"/>
        <v>943.01839999999993</v>
      </c>
    </row>
    <row r="808" spans="1:12" x14ac:dyDescent="0.25">
      <c r="A808">
        <f t="shared" si="28"/>
        <v>1014.9422999999998</v>
      </c>
    </row>
    <row r="809" spans="1:12" x14ac:dyDescent="0.25">
      <c r="A809">
        <f t="shared" si="28"/>
        <v>539.96809999999994</v>
      </c>
    </row>
    <row r="810" spans="1:12" x14ac:dyDescent="0.25">
      <c r="A810" s="2">
        <f>(C798/100)*D798-56</f>
        <v>200.00639999999999</v>
      </c>
      <c r="B810" t="s">
        <v>221</v>
      </c>
    </row>
    <row r="811" spans="1:12" x14ac:dyDescent="0.25">
      <c r="A811" s="6">
        <f>SUM(A800:A810)</f>
        <v>31873.385599999991</v>
      </c>
    </row>
    <row r="812" spans="1:12" x14ac:dyDescent="0.25">
      <c r="A812">
        <v>31873</v>
      </c>
      <c r="B812" t="s">
        <v>88</v>
      </c>
    </row>
    <row r="815" spans="1:12" x14ac:dyDescent="0.25">
      <c r="A815" t="s">
        <v>143</v>
      </c>
      <c r="B815" t="s">
        <v>71</v>
      </c>
      <c r="C815" t="s">
        <v>72</v>
      </c>
      <c r="D815" t="s">
        <v>73</v>
      </c>
      <c r="E815" t="s">
        <v>74</v>
      </c>
      <c r="F815" t="s">
        <v>75</v>
      </c>
      <c r="G815" t="s">
        <v>76</v>
      </c>
      <c r="H815" t="s">
        <v>77</v>
      </c>
      <c r="I815" t="s">
        <v>78</v>
      </c>
      <c r="J815" t="s">
        <v>79</v>
      </c>
      <c r="K815" t="s">
        <v>80</v>
      </c>
      <c r="L815" t="s">
        <v>81</v>
      </c>
    </row>
    <row r="816" spans="1:12" x14ac:dyDescent="0.25">
      <c r="A816" t="s">
        <v>248</v>
      </c>
      <c r="B816" t="s">
        <v>179</v>
      </c>
      <c r="C816">
        <v>74.42</v>
      </c>
      <c r="D816">
        <v>15475</v>
      </c>
      <c r="E816">
        <v>2887</v>
      </c>
      <c r="F816">
        <v>260</v>
      </c>
      <c r="G816">
        <v>1</v>
      </c>
      <c r="H816">
        <v>14867</v>
      </c>
      <c r="I816">
        <v>146257276</v>
      </c>
      <c r="J816">
        <v>146272287</v>
      </c>
      <c r="K816">
        <v>0</v>
      </c>
      <c r="L816">
        <v>9856</v>
      </c>
    </row>
    <row r="817" spans="1:12" x14ac:dyDescent="0.25">
      <c r="A817" t="s">
        <v>248</v>
      </c>
      <c r="B817" t="s">
        <v>179</v>
      </c>
      <c r="C817">
        <v>75.040000000000006</v>
      </c>
      <c r="D817">
        <v>8446</v>
      </c>
      <c r="E817">
        <v>1549</v>
      </c>
      <c r="F817">
        <v>147</v>
      </c>
      <c r="G817" s="9">
        <v>14865</v>
      </c>
      <c r="H817">
        <v>23084</v>
      </c>
      <c r="I817">
        <v>146272486</v>
      </c>
      <c r="J817">
        <v>146280598</v>
      </c>
      <c r="K817">
        <v>0</v>
      </c>
      <c r="L817">
        <v>5570</v>
      </c>
    </row>
    <row r="818" spans="1:12" x14ac:dyDescent="0.25">
      <c r="A818" t="s">
        <v>248</v>
      </c>
      <c r="B818" t="s">
        <v>179</v>
      </c>
      <c r="C818">
        <v>73.98</v>
      </c>
      <c r="D818">
        <v>4488</v>
      </c>
      <c r="E818">
        <v>760</v>
      </c>
      <c r="F818">
        <v>105</v>
      </c>
      <c r="G818">
        <v>23991</v>
      </c>
      <c r="H818">
        <v>28265</v>
      </c>
      <c r="I818">
        <v>146281668</v>
      </c>
      <c r="J818">
        <v>146285960</v>
      </c>
      <c r="K818">
        <v>0</v>
      </c>
      <c r="L818">
        <v>2722</v>
      </c>
    </row>
    <row r="819" spans="1:12" x14ac:dyDescent="0.25">
      <c r="A819" t="s">
        <v>248</v>
      </c>
      <c r="B819" t="s">
        <v>179</v>
      </c>
      <c r="C819">
        <v>80.680000000000007</v>
      </c>
      <c r="D819">
        <v>264</v>
      </c>
      <c r="E819">
        <v>38</v>
      </c>
      <c r="F819">
        <v>5</v>
      </c>
      <c r="G819">
        <v>23179</v>
      </c>
      <c r="H819">
        <v>23437</v>
      </c>
      <c r="I819">
        <v>146280602</v>
      </c>
      <c r="J819">
        <v>146280857</v>
      </c>
      <c r="K819" s="1">
        <v>4.0000000000000001E-58</v>
      </c>
      <c r="L819">
        <v>235</v>
      </c>
    </row>
    <row r="820" spans="1:12" x14ac:dyDescent="0.25">
      <c r="A820" s="2" t="s">
        <v>248</v>
      </c>
      <c r="B820" s="2" t="s">
        <v>179</v>
      </c>
      <c r="C820" s="2">
        <v>71.09</v>
      </c>
      <c r="D820" s="2">
        <v>256</v>
      </c>
      <c r="E820" s="2">
        <v>53</v>
      </c>
      <c r="F820" s="2">
        <v>5</v>
      </c>
      <c r="G820" s="2">
        <v>23458</v>
      </c>
      <c r="H820" s="2">
        <v>23700</v>
      </c>
      <c r="I820" s="2">
        <v>146280937</v>
      </c>
      <c r="J820" s="2">
        <v>146281184</v>
      </c>
      <c r="K820" s="8">
        <v>4.9999999999999996E-25</v>
      </c>
      <c r="L820" s="2">
        <v>125</v>
      </c>
    </row>
    <row r="821" spans="1:12" x14ac:dyDescent="0.25">
      <c r="A821" s="6" t="s">
        <v>83</v>
      </c>
      <c r="C821" t="s">
        <v>172</v>
      </c>
      <c r="D821">
        <f>SUM(D816:D820)</f>
        <v>28929</v>
      </c>
    </row>
    <row r="822" spans="1:12" x14ac:dyDescent="0.25">
      <c r="A822">
        <f>(C816/100)*D816</f>
        <v>11516.494999999999</v>
      </c>
      <c r="C822" s="4" t="s">
        <v>85</v>
      </c>
      <c r="D822" s="12">
        <f>(A828/D821)/D821</f>
        <v>2.5770502999101882E-5</v>
      </c>
    </row>
    <row r="823" spans="1:12" x14ac:dyDescent="0.25">
      <c r="A823">
        <f>(C817/100)*D817-3</f>
        <v>6334.8784000000005</v>
      </c>
      <c r="B823" t="s">
        <v>221</v>
      </c>
      <c r="C823" s="4" t="s">
        <v>86</v>
      </c>
      <c r="D823" s="12">
        <f>(C816/100)/D816</f>
        <v>4.8090468497576734E-5</v>
      </c>
    </row>
    <row r="824" spans="1:12" x14ac:dyDescent="0.25">
      <c r="A824">
        <f t="shared" ref="A824:A825" si="29">(C818/100)*D818</f>
        <v>3320.2224000000001</v>
      </c>
      <c r="C824" t="s">
        <v>87</v>
      </c>
      <c r="D824">
        <v>28265</v>
      </c>
    </row>
    <row r="825" spans="1:12" x14ac:dyDescent="0.25">
      <c r="A825">
        <f t="shared" si="29"/>
        <v>212.99520000000001</v>
      </c>
    </row>
    <row r="826" spans="1:12" x14ac:dyDescent="0.25">
      <c r="A826" s="2">
        <f>(C820/100)*D820</f>
        <v>181.99040000000002</v>
      </c>
    </row>
    <row r="827" spans="1:12" x14ac:dyDescent="0.25">
      <c r="A827" s="6">
        <f>SUM(A822:A826)</f>
        <v>21566.581399999999</v>
      </c>
    </row>
    <row r="828" spans="1:12" x14ac:dyDescent="0.25">
      <c r="A828">
        <v>21567</v>
      </c>
      <c r="B828" t="s">
        <v>88</v>
      </c>
    </row>
    <row r="831" spans="1:12" x14ac:dyDescent="0.25">
      <c r="A831" t="s">
        <v>144</v>
      </c>
      <c r="B831" t="s">
        <v>71</v>
      </c>
      <c r="C831" t="s">
        <v>72</v>
      </c>
      <c r="D831" t="s">
        <v>73</v>
      </c>
      <c r="E831" t="s">
        <v>74</v>
      </c>
      <c r="F831" t="s">
        <v>75</v>
      </c>
      <c r="G831" t="s">
        <v>76</v>
      </c>
      <c r="H831" t="s">
        <v>77</v>
      </c>
      <c r="I831" t="s">
        <v>78</v>
      </c>
      <c r="J831" t="s">
        <v>79</v>
      </c>
      <c r="K831" t="s">
        <v>80</v>
      </c>
      <c r="L831" t="s">
        <v>81</v>
      </c>
    </row>
    <row r="832" spans="1:12" x14ac:dyDescent="0.25">
      <c r="A832" t="s">
        <v>249</v>
      </c>
      <c r="B832" t="s">
        <v>176</v>
      </c>
      <c r="C832">
        <v>76.680000000000007</v>
      </c>
      <c r="D832">
        <v>15910</v>
      </c>
      <c r="E832">
        <v>2539</v>
      </c>
      <c r="F832">
        <v>297</v>
      </c>
      <c r="G832">
        <v>3372</v>
      </c>
      <c r="H832">
        <v>18862</v>
      </c>
      <c r="I832">
        <v>25164657</v>
      </c>
      <c r="J832">
        <v>25179814</v>
      </c>
      <c r="K832">
        <v>0</v>
      </c>
      <c r="L832" s="1">
        <v>11680</v>
      </c>
    </row>
    <row r="833" spans="1:12" x14ac:dyDescent="0.25">
      <c r="A833" s="2" t="s">
        <v>249</v>
      </c>
      <c r="B833" s="2" t="s">
        <v>176</v>
      </c>
      <c r="C833" s="2">
        <v>72.27</v>
      </c>
      <c r="D833" s="2">
        <v>2510</v>
      </c>
      <c r="E833" s="2">
        <v>467</v>
      </c>
      <c r="F833" s="2">
        <v>60</v>
      </c>
      <c r="G833" s="2">
        <v>164</v>
      </c>
      <c r="H833" s="2">
        <v>2594</v>
      </c>
      <c r="I833" s="2">
        <v>25157964</v>
      </c>
      <c r="J833" s="2">
        <v>25160323</v>
      </c>
      <c r="K833" s="2">
        <v>0</v>
      </c>
      <c r="L833" s="2">
        <v>1324</v>
      </c>
    </row>
    <row r="834" spans="1:12" x14ac:dyDescent="0.25">
      <c r="A834" s="6" t="s">
        <v>83</v>
      </c>
      <c r="C834" t="s">
        <v>172</v>
      </c>
      <c r="D834">
        <f>SUM(D832:D833)</f>
        <v>18420</v>
      </c>
    </row>
    <row r="835" spans="1:12" x14ac:dyDescent="0.25">
      <c r="A835">
        <f>(C832/100)*D832</f>
        <v>12199.788</v>
      </c>
      <c r="C835" s="4" t="s">
        <v>85</v>
      </c>
      <c r="D835" s="12">
        <f>(A838/D834)/D834</f>
        <v>4.1303120221729437E-5</v>
      </c>
    </row>
    <row r="836" spans="1:12" x14ac:dyDescent="0.25">
      <c r="A836" s="2">
        <f>(C833/100)*D833</f>
        <v>1813.9770000000001</v>
      </c>
      <c r="C836" s="4" t="s">
        <v>86</v>
      </c>
      <c r="D836" s="12">
        <f>(C832/100)/D832</f>
        <v>4.8196103079824011E-5</v>
      </c>
    </row>
    <row r="837" spans="1:12" x14ac:dyDescent="0.25">
      <c r="A837">
        <f>SUM(A835:A836)</f>
        <v>14013.765000000001</v>
      </c>
      <c r="C837" t="s">
        <v>87</v>
      </c>
      <c r="D837">
        <v>18927</v>
      </c>
    </row>
    <row r="838" spans="1:12" x14ac:dyDescent="0.25">
      <c r="A838">
        <v>14014</v>
      </c>
      <c r="B838" t="s">
        <v>88</v>
      </c>
    </row>
    <row r="841" spans="1:12" x14ac:dyDescent="0.25">
      <c r="A841" t="s">
        <v>145</v>
      </c>
      <c r="B841" t="s">
        <v>71</v>
      </c>
      <c r="C841" t="s">
        <v>72</v>
      </c>
      <c r="D841" t="s">
        <v>73</v>
      </c>
      <c r="E841" t="s">
        <v>74</v>
      </c>
      <c r="F841" t="s">
        <v>75</v>
      </c>
      <c r="G841" t="s">
        <v>76</v>
      </c>
      <c r="H841" t="s">
        <v>77</v>
      </c>
      <c r="I841" t="s">
        <v>78</v>
      </c>
      <c r="J841" t="s">
        <v>79</v>
      </c>
      <c r="K841" t="s">
        <v>80</v>
      </c>
      <c r="L841" t="s">
        <v>81</v>
      </c>
    </row>
    <row r="842" spans="1:12" x14ac:dyDescent="0.25">
      <c r="A842" t="s">
        <v>26</v>
      </c>
      <c r="B842" t="s">
        <v>186</v>
      </c>
      <c r="C842">
        <v>77</v>
      </c>
      <c r="D842">
        <v>15959</v>
      </c>
      <c r="E842">
        <v>2543</v>
      </c>
      <c r="F842">
        <v>301</v>
      </c>
      <c r="G842">
        <v>1</v>
      </c>
      <c r="H842">
        <v>15364</v>
      </c>
      <c r="I842">
        <v>6109591</v>
      </c>
      <c r="J842">
        <v>6094166</v>
      </c>
      <c r="K842">
        <v>0</v>
      </c>
      <c r="L842" s="1">
        <v>11890</v>
      </c>
    </row>
    <row r="843" spans="1:12" x14ac:dyDescent="0.25">
      <c r="A843" s="2" t="s">
        <v>26</v>
      </c>
      <c r="B843" s="2" t="s">
        <v>186</v>
      </c>
      <c r="C843" s="2">
        <v>82.12</v>
      </c>
      <c r="D843" s="2">
        <v>330</v>
      </c>
      <c r="E843" s="2">
        <v>40</v>
      </c>
      <c r="F843" s="2">
        <v>6</v>
      </c>
      <c r="G843" s="2">
        <v>15780</v>
      </c>
      <c r="H843" s="2">
        <v>16105</v>
      </c>
      <c r="I843" s="2">
        <v>6094072</v>
      </c>
      <c r="J843" s="2">
        <v>6093758</v>
      </c>
      <c r="K843" s="8">
        <v>6.0000000000000002E-84</v>
      </c>
      <c r="L843" s="2">
        <v>320</v>
      </c>
    </row>
    <row r="844" spans="1:12" x14ac:dyDescent="0.25">
      <c r="A844" s="6" t="s">
        <v>83</v>
      </c>
      <c r="C844" t="s">
        <v>172</v>
      </c>
      <c r="D844">
        <f>SUM(D842:D843)</f>
        <v>16289</v>
      </c>
    </row>
    <row r="845" spans="1:12" x14ac:dyDescent="0.25">
      <c r="A845">
        <f>(C842/100)*D842</f>
        <v>12288.43</v>
      </c>
      <c r="C845" s="4" t="s">
        <v>85</v>
      </c>
      <c r="D845" s="12">
        <f>(A848/D844)/D844</f>
        <v>4.7333237877907465E-5</v>
      </c>
    </row>
    <row r="846" spans="1:12" x14ac:dyDescent="0.25">
      <c r="A846" s="2">
        <f>(C843/100)*D843</f>
        <v>270.99600000000004</v>
      </c>
      <c r="C846" s="4" t="s">
        <v>86</v>
      </c>
      <c r="D846" s="12">
        <f>(C842/100)/D842</f>
        <v>4.8248637132652426E-5</v>
      </c>
    </row>
    <row r="847" spans="1:12" x14ac:dyDescent="0.25">
      <c r="A847">
        <f>SUM(A845:A846)</f>
        <v>12559.425999999999</v>
      </c>
      <c r="C847" t="s">
        <v>87</v>
      </c>
      <c r="D847">
        <v>16141</v>
      </c>
    </row>
    <row r="848" spans="1:12" x14ac:dyDescent="0.25">
      <c r="A848">
        <v>12559</v>
      </c>
      <c r="B848" t="s">
        <v>88</v>
      </c>
    </row>
    <row r="851" spans="1:12" x14ac:dyDescent="0.25">
      <c r="A851" t="s">
        <v>146</v>
      </c>
      <c r="B851" t="s">
        <v>71</v>
      </c>
      <c r="C851" t="s">
        <v>72</v>
      </c>
      <c r="D851" t="s">
        <v>73</v>
      </c>
      <c r="E851" t="s">
        <v>74</v>
      </c>
      <c r="F851" t="s">
        <v>75</v>
      </c>
      <c r="G851" t="s">
        <v>76</v>
      </c>
      <c r="H851" t="s">
        <v>77</v>
      </c>
      <c r="I851" t="s">
        <v>78</v>
      </c>
      <c r="J851" t="s">
        <v>79</v>
      </c>
      <c r="K851" t="s">
        <v>80</v>
      </c>
      <c r="L851" t="s">
        <v>81</v>
      </c>
    </row>
    <row r="852" spans="1:12" x14ac:dyDescent="0.25">
      <c r="A852" t="s">
        <v>49</v>
      </c>
      <c r="B852" t="s">
        <v>213</v>
      </c>
      <c r="C852">
        <v>80.23</v>
      </c>
      <c r="D852">
        <v>16561</v>
      </c>
      <c r="E852">
        <v>2523</v>
      </c>
      <c r="F852">
        <v>215</v>
      </c>
      <c r="G852">
        <v>12227</v>
      </c>
      <c r="H852">
        <v>28532</v>
      </c>
      <c r="I852">
        <v>28710613</v>
      </c>
      <c r="J852">
        <v>28726677</v>
      </c>
      <c r="K852">
        <v>0</v>
      </c>
      <c r="L852" s="1">
        <v>14810</v>
      </c>
    </row>
    <row r="853" spans="1:12" x14ac:dyDescent="0.25">
      <c r="A853" t="s">
        <v>49</v>
      </c>
      <c r="B853" t="s">
        <v>213</v>
      </c>
      <c r="C853">
        <v>80.2</v>
      </c>
      <c r="D853">
        <v>6107</v>
      </c>
      <c r="E853">
        <v>859</v>
      </c>
      <c r="F853">
        <v>78</v>
      </c>
      <c r="G853">
        <v>5</v>
      </c>
      <c r="H853">
        <v>5931</v>
      </c>
      <c r="I853">
        <v>28697155</v>
      </c>
      <c r="J853">
        <v>28703091</v>
      </c>
      <c r="K853">
        <v>0</v>
      </c>
      <c r="L853">
        <v>5526</v>
      </c>
    </row>
    <row r="854" spans="1:12" x14ac:dyDescent="0.25">
      <c r="A854" t="s">
        <v>49</v>
      </c>
      <c r="B854" t="s">
        <v>213</v>
      </c>
      <c r="C854">
        <v>79.63</v>
      </c>
      <c r="D854">
        <v>5807</v>
      </c>
      <c r="E854">
        <v>906</v>
      </c>
      <c r="F854">
        <v>76</v>
      </c>
      <c r="G854" s="9">
        <v>5334</v>
      </c>
      <c r="H854">
        <v>11013</v>
      </c>
      <c r="I854">
        <v>28703547</v>
      </c>
      <c r="J854">
        <v>28709203</v>
      </c>
      <c r="K854">
        <v>0</v>
      </c>
      <c r="L854">
        <v>5047</v>
      </c>
    </row>
    <row r="855" spans="1:12" x14ac:dyDescent="0.25">
      <c r="A855" t="s">
        <v>49</v>
      </c>
      <c r="B855" t="s">
        <v>213</v>
      </c>
      <c r="C855">
        <v>75.44</v>
      </c>
      <c r="D855">
        <v>1771</v>
      </c>
      <c r="E855">
        <v>337</v>
      </c>
      <c r="F855">
        <v>31</v>
      </c>
      <c r="G855">
        <v>28610</v>
      </c>
      <c r="H855">
        <v>30339</v>
      </c>
      <c r="I855">
        <v>28726694</v>
      </c>
      <c r="J855">
        <v>28728407</v>
      </c>
      <c r="K855">
        <v>0</v>
      </c>
      <c r="L855">
        <v>1182</v>
      </c>
    </row>
    <row r="856" spans="1:12" x14ac:dyDescent="0.25">
      <c r="A856" t="s">
        <v>49</v>
      </c>
      <c r="B856" t="s">
        <v>213</v>
      </c>
      <c r="C856">
        <v>73.11</v>
      </c>
      <c r="D856">
        <v>1402</v>
      </c>
      <c r="E856">
        <v>282</v>
      </c>
      <c r="F856">
        <v>32</v>
      </c>
      <c r="G856">
        <v>30412</v>
      </c>
      <c r="H856">
        <v>31741</v>
      </c>
      <c r="I856">
        <v>28728537</v>
      </c>
      <c r="J856">
        <v>28729915</v>
      </c>
      <c r="K856">
        <v>0</v>
      </c>
      <c r="L856">
        <v>771</v>
      </c>
    </row>
    <row r="857" spans="1:12" x14ac:dyDescent="0.25">
      <c r="A857" s="2" t="s">
        <v>49</v>
      </c>
      <c r="B857" s="2" t="s">
        <v>213</v>
      </c>
      <c r="C857" s="2">
        <v>75.959999999999994</v>
      </c>
      <c r="D857" s="2">
        <v>757</v>
      </c>
      <c r="E857" s="2">
        <v>115</v>
      </c>
      <c r="F857" s="2">
        <v>15</v>
      </c>
      <c r="G857" s="2">
        <v>11238</v>
      </c>
      <c r="H857" s="2">
        <v>11971</v>
      </c>
      <c r="I857" s="2">
        <v>28709198</v>
      </c>
      <c r="J857" s="2">
        <v>28709910</v>
      </c>
      <c r="K857" s="8">
        <v>3.0000000000000002E-149</v>
      </c>
      <c r="L857" s="2">
        <v>538</v>
      </c>
    </row>
    <row r="858" spans="1:12" x14ac:dyDescent="0.25">
      <c r="A858" s="6" t="s">
        <v>83</v>
      </c>
      <c r="C858" t="s">
        <v>172</v>
      </c>
      <c r="D858">
        <f>SUM(D852:D857)-598</f>
        <v>31807</v>
      </c>
    </row>
    <row r="859" spans="1:12" x14ac:dyDescent="0.25">
      <c r="A859">
        <f>(C852/100)*D852</f>
        <v>13286.890300000001</v>
      </c>
      <c r="C859" s="4" t="s">
        <v>85</v>
      </c>
      <c r="D859" s="12">
        <f>(A866/D858)/D858</f>
        <v>2.4856545081443605E-5</v>
      </c>
    </row>
    <row r="860" spans="1:12" x14ac:dyDescent="0.25">
      <c r="A860">
        <f t="shared" ref="A860:A863" si="30">(C853/100)*D853</f>
        <v>4897.8140000000003</v>
      </c>
      <c r="C860" s="4" t="s">
        <v>86</v>
      </c>
      <c r="D860" s="12">
        <f>(C852/100)/D852</f>
        <v>4.8445142201557876E-5</v>
      </c>
    </row>
    <row r="861" spans="1:12" x14ac:dyDescent="0.25">
      <c r="A861">
        <f>(C854/100)*D854-598</f>
        <v>4026.1140999999998</v>
      </c>
      <c r="B861" t="s">
        <v>221</v>
      </c>
      <c r="C861" t="s">
        <v>87</v>
      </c>
      <c r="D861">
        <v>31753</v>
      </c>
    </row>
    <row r="862" spans="1:12" x14ac:dyDescent="0.25">
      <c r="A862">
        <f t="shared" si="30"/>
        <v>1336.0423999999998</v>
      </c>
    </row>
    <row r="863" spans="1:12" x14ac:dyDescent="0.25">
      <c r="A863">
        <f t="shared" si="30"/>
        <v>1025.0021999999999</v>
      </c>
    </row>
    <row r="864" spans="1:12" x14ac:dyDescent="0.25">
      <c r="A864" s="2">
        <f>(C857/100)*D857</f>
        <v>575.0172</v>
      </c>
    </row>
    <row r="865" spans="1:12" x14ac:dyDescent="0.25">
      <c r="A865" s="6">
        <f>SUM(A859:A864)</f>
        <v>25146.880199999996</v>
      </c>
    </row>
    <row r="866" spans="1:12" x14ac:dyDescent="0.25">
      <c r="A866">
        <v>25147</v>
      </c>
      <c r="B866" t="s">
        <v>88</v>
      </c>
    </row>
    <row r="869" spans="1:12" x14ac:dyDescent="0.25">
      <c r="A869" t="s">
        <v>147</v>
      </c>
      <c r="B869" t="s">
        <v>71</v>
      </c>
      <c r="C869" t="s">
        <v>72</v>
      </c>
      <c r="D869" t="s">
        <v>73</v>
      </c>
      <c r="E869" t="s">
        <v>74</v>
      </c>
      <c r="F869" t="s">
        <v>75</v>
      </c>
      <c r="G869" t="s">
        <v>76</v>
      </c>
      <c r="H869" t="s">
        <v>77</v>
      </c>
      <c r="I869" t="s">
        <v>78</v>
      </c>
      <c r="J869" t="s">
        <v>79</v>
      </c>
      <c r="K869" t="s">
        <v>80</v>
      </c>
      <c r="L869" t="s">
        <v>81</v>
      </c>
    </row>
    <row r="870" spans="1:12" x14ac:dyDescent="0.25">
      <c r="A870" t="s">
        <v>250</v>
      </c>
      <c r="B870" t="s">
        <v>225</v>
      </c>
      <c r="C870">
        <v>77.83</v>
      </c>
      <c r="D870">
        <v>15966</v>
      </c>
      <c r="E870">
        <v>2440</v>
      </c>
      <c r="F870">
        <v>263</v>
      </c>
      <c r="G870">
        <v>15770</v>
      </c>
      <c r="H870">
        <v>31188</v>
      </c>
      <c r="I870">
        <v>37877522</v>
      </c>
      <c r="J870">
        <v>37862110</v>
      </c>
      <c r="K870">
        <v>0</v>
      </c>
      <c r="L870" s="1">
        <v>12640</v>
      </c>
    </row>
    <row r="871" spans="1:12" x14ac:dyDescent="0.25">
      <c r="A871" t="s">
        <v>250</v>
      </c>
      <c r="B871" t="s">
        <v>225</v>
      </c>
      <c r="C871">
        <v>77.27</v>
      </c>
      <c r="D871">
        <v>4884</v>
      </c>
      <c r="E871">
        <v>775</v>
      </c>
      <c r="F871">
        <v>72</v>
      </c>
      <c r="G871">
        <v>31191</v>
      </c>
      <c r="H871">
        <v>35998</v>
      </c>
      <c r="I871">
        <v>37861555</v>
      </c>
      <c r="J871">
        <v>37856931</v>
      </c>
      <c r="K871">
        <v>0</v>
      </c>
      <c r="L871">
        <v>3781</v>
      </c>
    </row>
    <row r="872" spans="1:12" x14ac:dyDescent="0.25">
      <c r="A872" t="s">
        <v>250</v>
      </c>
      <c r="B872" t="s">
        <v>225</v>
      </c>
      <c r="C872">
        <v>77.569999999999993</v>
      </c>
      <c r="D872">
        <v>4855</v>
      </c>
      <c r="E872">
        <v>790</v>
      </c>
      <c r="F872">
        <v>88</v>
      </c>
      <c r="G872">
        <v>10340</v>
      </c>
      <c r="H872">
        <v>15067</v>
      </c>
      <c r="I872">
        <v>37882225</v>
      </c>
      <c r="J872">
        <v>37877543</v>
      </c>
      <c r="K872">
        <v>0</v>
      </c>
      <c r="L872">
        <v>3719</v>
      </c>
    </row>
    <row r="873" spans="1:12" x14ac:dyDescent="0.25">
      <c r="A873" t="s">
        <v>250</v>
      </c>
      <c r="B873" t="s">
        <v>225</v>
      </c>
      <c r="C873">
        <v>78.66</v>
      </c>
      <c r="D873">
        <v>3243</v>
      </c>
      <c r="E873">
        <v>482</v>
      </c>
      <c r="F873">
        <v>53</v>
      </c>
      <c r="G873">
        <v>85</v>
      </c>
      <c r="H873">
        <v>3223</v>
      </c>
      <c r="I873">
        <v>37892935</v>
      </c>
      <c r="J873">
        <v>37889799</v>
      </c>
      <c r="K873">
        <v>0</v>
      </c>
      <c r="L873">
        <v>2679</v>
      </c>
    </row>
    <row r="874" spans="1:12" x14ac:dyDescent="0.25">
      <c r="A874" t="s">
        <v>250</v>
      </c>
      <c r="B874" t="s">
        <v>225</v>
      </c>
      <c r="C874">
        <v>76.349999999999994</v>
      </c>
      <c r="D874">
        <v>2161</v>
      </c>
      <c r="E874">
        <v>381</v>
      </c>
      <c r="F874">
        <v>40</v>
      </c>
      <c r="G874">
        <v>36000</v>
      </c>
      <c r="H874">
        <v>38085</v>
      </c>
      <c r="I874">
        <v>37856380</v>
      </c>
      <c r="J874">
        <v>37854275</v>
      </c>
      <c r="K874">
        <v>0</v>
      </c>
      <c r="L874">
        <v>1530</v>
      </c>
    </row>
    <row r="875" spans="1:12" x14ac:dyDescent="0.25">
      <c r="A875" t="s">
        <v>250</v>
      </c>
      <c r="B875" t="s">
        <v>225</v>
      </c>
      <c r="C875">
        <v>73.680000000000007</v>
      </c>
      <c r="D875">
        <v>2508</v>
      </c>
      <c r="E875">
        <v>447</v>
      </c>
      <c r="F875">
        <v>52</v>
      </c>
      <c r="G875">
        <v>3550</v>
      </c>
      <c r="H875">
        <v>5905</v>
      </c>
      <c r="I875">
        <v>37889482</v>
      </c>
      <c r="J875">
        <v>37887036</v>
      </c>
      <c r="K875">
        <v>0</v>
      </c>
      <c r="L875">
        <v>1505</v>
      </c>
    </row>
    <row r="876" spans="1:12" x14ac:dyDescent="0.25">
      <c r="A876" t="s">
        <v>250</v>
      </c>
      <c r="B876" t="s">
        <v>225</v>
      </c>
      <c r="C876">
        <v>80.03</v>
      </c>
      <c r="D876">
        <v>1532</v>
      </c>
      <c r="E876">
        <v>230</v>
      </c>
      <c r="F876">
        <v>22</v>
      </c>
      <c r="G876">
        <v>7794</v>
      </c>
      <c r="H876">
        <v>9267</v>
      </c>
      <c r="I876">
        <v>37884751</v>
      </c>
      <c r="J876">
        <v>37883238</v>
      </c>
      <c r="K876">
        <v>0</v>
      </c>
      <c r="L876">
        <v>1353</v>
      </c>
    </row>
    <row r="877" spans="1:12" x14ac:dyDescent="0.25">
      <c r="A877" t="s">
        <v>250</v>
      </c>
      <c r="B877" t="s">
        <v>225</v>
      </c>
      <c r="C877">
        <v>76.069999999999993</v>
      </c>
      <c r="D877">
        <v>1120</v>
      </c>
      <c r="E877">
        <v>202</v>
      </c>
      <c r="F877">
        <v>24</v>
      </c>
      <c r="G877" s="9">
        <v>5902</v>
      </c>
      <c r="H877">
        <v>6967</v>
      </c>
      <c r="I877">
        <v>37886970</v>
      </c>
      <c r="J877">
        <v>37885863</v>
      </c>
      <c r="K877">
        <v>0</v>
      </c>
      <c r="L877">
        <v>764</v>
      </c>
    </row>
    <row r="878" spans="1:12" x14ac:dyDescent="0.25">
      <c r="A878" t="s">
        <v>250</v>
      </c>
      <c r="B878" t="s">
        <v>225</v>
      </c>
      <c r="C878">
        <v>76.010000000000005</v>
      </c>
      <c r="D878">
        <v>371</v>
      </c>
      <c r="E878">
        <v>65</v>
      </c>
      <c r="F878">
        <v>5</v>
      </c>
      <c r="G878">
        <v>9705</v>
      </c>
      <c r="H878">
        <v>10073</v>
      </c>
      <c r="I878">
        <v>37882716</v>
      </c>
      <c r="J878">
        <v>37882368</v>
      </c>
      <c r="K878" s="1">
        <v>9.9999999999999994E-68</v>
      </c>
      <c r="L878">
        <v>268</v>
      </c>
    </row>
    <row r="879" spans="1:12" x14ac:dyDescent="0.25">
      <c r="A879" t="s">
        <v>250</v>
      </c>
      <c r="B879" t="s">
        <v>225</v>
      </c>
      <c r="C879">
        <v>69.52</v>
      </c>
      <c r="D879">
        <v>561</v>
      </c>
      <c r="E879">
        <v>117</v>
      </c>
      <c r="F879">
        <v>18</v>
      </c>
      <c r="G879">
        <v>7000</v>
      </c>
      <c r="H879">
        <v>7544</v>
      </c>
      <c r="I879">
        <v>37885687</v>
      </c>
      <c r="J879">
        <v>37885165</v>
      </c>
      <c r="K879" s="1">
        <v>8.0000000000000001E-50</v>
      </c>
      <c r="L879">
        <v>208</v>
      </c>
    </row>
    <row r="880" spans="1:12" x14ac:dyDescent="0.25">
      <c r="A880" t="s">
        <v>250</v>
      </c>
      <c r="B880" t="s">
        <v>225</v>
      </c>
      <c r="C880">
        <v>70.680000000000007</v>
      </c>
      <c r="D880">
        <v>365</v>
      </c>
      <c r="E880">
        <v>72</v>
      </c>
      <c r="F880">
        <v>5</v>
      </c>
      <c r="G880">
        <v>9299</v>
      </c>
      <c r="H880">
        <v>9635</v>
      </c>
      <c r="I880">
        <v>37883077</v>
      </c>
      <c r="J880">
        <v>37882720</v>
      </c>
      <c r="K880" s="1">
        <v>9.0000000000000005E-43</v>
      </c>
      <c r="L880">
        <v>185</v>
      </c>
    </row>
    <row r="881" spans="1:12" x14ac:dyDescent="0.25">
      <c r="A881" t="s">
        <v>250</v>
      </c>
      <c r="B881" t="s">
        <v>225</v>
      </c>
      <c r="C881">
        <v>64.5</v>
      </c>
      <c r="D881">
        <v>338</v>
      </c>
      <c r="E881">
        <v>65</v>
      </c>
      <c r="F881">
        <v>9</v>
      </c>
      <c r="G881">
        <v>38966</v>
      </c>
      <c r="H881">
        <v>39249</v>
      </c>
      <c r="I881">
        <v>47222673</v>
      </c>
      <c r="J881">
        <v>47222337</v>
      </c>
      <c r="K881" s="1">
        <v>1E-10</v>
      </c>
      <c r="L881">
        <v>78.8</v>
      </c>
    </row>
    <row r="882" spans="1:12" x14ac:dyDescent="0.25">
      <c r="A882" t="s">
        <v>83</v>
      </c>
      <c r="C882" t="s">
        <v>172</v>
      </c>
      <c r="D882">
        <f>SUM(D870:D881)-4</f>
        <v>37900</v>
      </c>
    </row>
    <row r="883" spans="1:12" x14ac:dyDescent="0.25">
      <c r="A883">
        <f>(C870/100)*D870</f>
        <v>12426.337799999999</v>
      </c>
      <c r="C883" s="4" t="s">
        <v>85</v>
      </c>
      <c r="D883" s="12">
        <f>(A896/D882)/D882</f>
        <v>2.0354216414533455E-5</v>
      </c>
    </row>
    <row r="884" spans="1:12" x14ac:dyDescent="0.25">
      <c r="A884">
        <f t="shared" ref="A884:A894" si="31">(C871/100)*D871</f>
        <v>3773.8667999999998</v>
      </c>
      <c r="C884" s="4" t="s">
        <v>86</v>
      </c>
      <c r="D884" s="12">
        <f>(C870/100)/D870</f>
        <v>4.8747338093448575E-5</v>
      </c>
    </row>
    <row r="885" spans="1:12" x14ac:dyDescent="0.25">
      <c r="A885">
        <f t="shared" si="31"/>
        <v>3766.0234999999998</v>
      </c>
      <c r="C885" t="s">
        <v>87</v>
      </c>
      <c r="D885">
        <v>44457</v>
      </c>
    </row>
    <row r="886" spans="1:12" x14ac:dyDescent="0.25">
      <c r="A886">
        <f t="shared" si="31"/>
        <v>2550.9438</v>
      </c>
    </row>
    <row r="887" spans="1:12" x14ac:dyDescent="0.25">
      <c r="A887">
        <f t="shared" si="31"/>
        <v>1649.9234999999999</v>
      </c>
    </row>
    <row r="888" spans="1:12" x14ac:dyDescent="0.25">
      <c r="A888">
        <f t="shared" si="31"/>
        <v>1847.8944000000004</v>
      </c>
    </row>
    <row r="889" spans="1:12" x14ac:dyDescent="0.25">
      <c r="A889">
        <f t="shared" si="31"/>
        <v>1226.0596</v>
      </c>
    </row>
    <row r="890" spans="1:12" x14ac:dyDescent="0.25">
      <c r="A890">
        <f>(C877/100)*D877-4</f>
        <v>847.98399999999992</v>
      </c>
    </row>
    <row r="891" spans="1:12" x14ac:dyDescent="0.25">
      <c r="A891">
        <f t="shared" si="31"/>
        <v>281.99709999999999</v>
      </c>
    </row>
    <row r="892" spans="1:12" x14ac:dyDescent="0.25">
      <c r="A892">
        <f t="shared" si="31"/>
        <v>390.00719999999995</v>
      </c>
    </row>
    <row r="893" spans="1:12" x14ac:dyDescent="0.25">
      <c r="A893">
        <f t="shared" si="31"/>
        <v>257.98200000000003</v>
      </c>
    </row>
    <row r="894" spans="1:12" x14ac:dyDescent="0.25">
      <c r="A894" s="2">
        <f t="shared" si="31"/>
        <v>218.01000000000002</v>
      </c>
    </row>
    <row r="895" spans="1:12" x14ac:dyDescent="0.25">
      <c r="A895" s="6">
        <f>SUM(A883:A894)</f>
        <v>29237.029700000003</v>
      </c>
    </row>
    <row r="896" spans="1:12" x14ac:dyDescent="0.25">
      <c r="A896">
        <v>29237</v>
      </c>
      <c r="B896" t="s">
        <v>88</v>
      </c>
    </row>
    <row r="899" spans="1:12" x14ac:dyDescent="0.25">
      <c r="A899" t="s">
        <v>148</v>
      </c>
      <c r="B899" t="s">
        <v>71</v>
      </c>
      <c r="C899" t="s">
        <v>72</v>
      </c>
      <c r="D899" t="s">
        <v>73</v>
      </c>
      <c r="E899" t="s">
        <v>74</v>
      </c>
      <c r="F899" t="s">
        <v>75</v>
      </c>
      <c r="G899" t="s">
        <v>76</v>
      </c>
      <c r="H899" t="s">
        <v>77</v>
      </c>
      <c r="I899" t="s">
        <v>78</v>
      </c>
      <c r="J899" t="s">
        <v>79</v>
      </c>
      <c r="K899" t="s">
        <v>80</v>
      </c>
      <c r="L899" t="s">
        <v>81</v>
      </c>
    </row>
    <row r="900" spans="1:12" x14ac:dyDescent="0.25">
      <c r="A900" t="s">
        <v>251</v>
      </c>
      <c r="B900" t="s">
        <v>179</v>
      </c>
      <c r="C900">
        <v>76.180000000000007</v>
      </c>
      <c r="D900">
        <v>15593</v>
      </c>
      <c r="E900">
        <v>2409</v>
      </c>
      <c r="F900">
        <v>251</v>
      </c>
      <c r="G900">
        <v>46</v>
      </c>
      <c r="H900">
        <v>14819</v>
      </c>
      <c r="I900">
        <v>63106999</v>
      </c>
      <c r="J900">
        <v>63122105</v>
      </c>
      <c r="K900">
        <v>0</v>
      </c>
      <c r="L900" s="1">
        <v>11420</v>
      </c>
    </row>
    <row r="901" spans="1:12" x14ac:dyDescent="0.25">
      <c r="A901" s="2" t="s">
        <v>251</v>
      </c>
      <c r="B901" s="2" t="s">
        <v>179</v>
      </c>
      <c r="C901" s="2">
        <v>73.650000000000006</v>
      </c>
      <c r="D901" s="2">
        <v>683</v>
      </c>
      <c r="E901" s="2">
        <v>122</v>
      </c>
      <c r="F901" s="2">
        <v>18</v>
      </c>
      <c r="G901" s="2">
        <v>14921</v>
      </c>
      <c r="H901" s="2">
        <v>15551</v>
      </c>
      <c r="I901" s="2">
        <v>63122446</v>
      </c>
      <c r="J901" s="2">
        <v>63123122</v>
      </c>
      <c r="K901" s="8">
        <v>9.9999999999999997E-106</v>
      </c>
      <c r="L901" s="2">
        <v>392</v>
      </c>
    </row>
    <row r="902" spans="1:12" x14ac:dyDescent="0.25">
      <c r="A902" s="6" t="s">
        <v>83</v>
      </c>
      <c r="C902" t="s">
        <v>172</v>
      </c>
      <c r="D902">
        <f>SUM(D900:D901)</f>
        <v>16276</v>
      </c>
    </row>
    <row r="903" spans="1:12" x14ac:dyDescent="0.25">
      <c r="A903">
        <f>(C900/100)*D900</f>
        <v>11878.7474</v>
      </c>
      <c r="C903" s="4" t="s">
        <v>85</v>
      </c>
      <c r="D903" s="12">
        <f>(A906/D902)/D902</f>
        <v>4.6740724227401726E-5</v>
      </c>
    </row>
    <row r="904" spans="1:12" x14ac:dyDescent="0.25">
      <c r="A904" s="2">
        <f>(C901/100)*D901</f>
        <v>503.02950000000004</v>
      </c>
      <c r="C904" s="4" t="s">
        <v>86</v>
      </c>
      <c r="D904" s="12">
        <f>(C900/100)/D900</f>
        <v>4.8855255563393831E-5</v>
      </c>
    </row>
    <row r="905" spans="1:12" x14ac:dyDescent="0.25">
      <c r="A905">
        <f>SUM(A903:A904)</f>
        <v>12381.776900000001</v>
      </c>
      <c r="C905" t="s">
        <v>87</v>
      </c>
      <c r="D905">
        <v>15574</v>
      </c>
    </row>
    <row r="906" spans="1:12" x14ac:dyDescent="0.25">
      <c r="A906">
        <v>12382</v>
      </c>
      <c r="B906" t="s">
        <v>88</v>
      </c>
    </row>
    <row r="909" spans="1:12" x14ac:dyDescent="0.25">
      <c r="A909" t="s">
        <v>149</v>
      </c>
      <c r="B909" t="s">
        <v>71</v>
      </c>
      <c r="C909" t="s">
        <v>72</v>
      </c>
      <c r="D909" t="s">
        <v>73</v>
      </c>
      <c r="E909" t="s">
        <v>74</v>
      </c>
      <c r="F909" t="s">
        <v>75</v>
      </c>
      <c r="G909" t="s">
        <v>76</v>
      </c>
      <c r="H909" t="s">
        <v>77</v>
      </c>
      <c r="I909" t="s">
        <v>78</v>
      </c>
      <c r="J909" t="s">
        <v>79</v>
      </c>
      <c r="K909" t="s">
        <v>80</v>
      </c>
      <c r="L909" t="s">
        <v>81</v>
      </c>
    </row>
    <row r="910" spans="1:12" x14ac:dyDescent="0.25">
      <c r="A910" t="s">
        <v>252</v>
      </c>
      <c r="B910" t="s">
        <v>227</v>
      </c>
      <c r="C910">
        <v>75.540000000000006</v>
      </c>
      <c r="D910">
        <v>15399</v>
      </c>
      <c r="E910">
        <v>2542</v>
      </c>
      <c r="F910">
        <v>300</v>
      </c>
      <c r="G910">
        <v>8</v>
      </c>
      <c r="H910">
        <v>14861</v>
      </c>
      <c r="I910">
        <v>7033194</v>
      </c>
      <c r="J910">
        <v>7047912</v>
      </c>
      <c r="K910">
        <v>0</v>
      </c>
      <c r="L910" s="1">
        <v>10540</v>
      </c>
    </row>
    <row r="911" spans="1:12" x14ac:dyDescent="0.25">
      <c r="A911" s="2" t="s">
        <v>252</v>
      </c>
      <c r="B911" s="2" t="s">
        <v>227</v>
      </c>
      <c r="C911" s="2">
        <v>72.06</v>
      </c>
      <c r="D911" s="2">
        <v>680</v>
      </c>
      <c r="E911" s="2">
        <v>147</v>
      </c>
      <c r="F911" s="2">
        <v>14</v>
      </c>
      <c r="G911" s="2">
        <v>15402</v>
      </c>
      <c r="H911" s="2">
        <v>16061</v>
      </c>
      <c r="I911" s="2">
        <v>7052295</v>
      </c>
      <c r="J911" s="2">
        <v>7052951</v>
      </c>
      <c r="K911" s="8">
        <v>2E-91</v>
      </c>
      <c r="L911" s="2">
        <v>345</v>
      </c>
    </row>
    <row r="912" spans="1:12" x14ac:dyDescent="0.25">
      <c r="A912" s="6" t="s">
        <v>83</v>
      </c>
      <c r="C912" t="s">
        <v>172</v>
      </c>
      <c r="D912">
        <f>SUM(D910:D911)</f>
        <v>16079</v>
      </c>
    </row>
    <row r="913" spans="1:12" x14ac:dyDescent="0.25">
      <c r="A913">
        <f>(C910/100)*D910</f>
        <v>11632.404600000002</v>
      </c>
      <c r="C913" s="4" t="s">
        <v>85</v>
      </c>
      <c r="D913" s="12">
        <f>(A916/D912)/D912</f>
        <v>4.6887406299113779E-5</v>
      </c>
    </row>
    <row r="914" spans="1:12" x14ac:dyDescent="0.25">
      <c r="A914" s="2">
        <f>(C911/100)*D911</f>
        <v>490.00800000000004</v>
      </c>
      <c r="C914" s="4" t="s">
        <v>86</v>
      </c>
      <c r="D914" s="12">
        <f>(C910/100)/D910</f>
        <v>4.9055133450224047E-5</v>
      </c>
    </row>
    <row r="915" spans="1:12" x14ac:dyDescent="0.25">
      <c r="A915">
        <f>SUM(A913:A914)</f>
        <v>12122.412600000001</v>
      </c>
      <c r="C915" t="s">
        <v>87</v>
      </c>
      <c r="D915">
        <v>16769</v>
      </c>
    </row>
    <row r="916" spans="1:12" x14ac:dyDescent="0.25">
      <c r="A916">
        <v>12122</v>
      </c>
    </row>
    <row r="919" spans="1:12" x14ac:dyDescent="0.25">
      <c r="A919" t="s">
        <v>150</v>
      </c>
      <c r="B919" t="s">
        <v>71</v>
      </c>
      <c r="C919" t="s">
        <v>72</v>
      </c>
      <c r="D919" t="s">
        <v>73</v>
      </c>
      <c r="E919" t="s">
        <v>74</v>
      </c>
      <c r="F919" t="s">
        <v>75</v>
      </c>
      <c r="G919" t="s">
        <v>76</v>
      </c>
      <c r="H919" t="s">
        <v>77</v>
      </c>
      <c r="I919" t="s">
        <v>78</v>
      </c>
      <c r="J919" t="s">
        <v>79</v>
      </c>
      <c r="K919" t="s">
        <v>80</v>
      </c>
      <c r="L919" t="s">
        <v>81</v>
      </c>
    </row>
    <row r="920" spans="1:12" x14ac:dyDescent="0.25">
      <c r="A920" t="s">
        <v>253</v>
      </c>
      <c r="B920" t="s">
        <v>167</v>
      </c>
      <c r="C920">
        <v>75.290000000000006</v>
      </c>
      <c r="D920">
        <v>15345</v>
      </c>
      <c r="E920">
        <v>2570</v>
      </c>
      <c r="F920">
        <v>290</v>
      </c>
      <c r="G920">
        <v>76</v>
      </c>
      <c r="H920">
        <v>14814</v>
      </c>
      <c r="I920">
        <v>30302262</v>
      </c>
      <c r="J920">
        <v>30287534</v>
      </c>
      <c r="K920">
        <v>0</v>
      </c>
      <c r="L920" s="1">
        <v>10370</v>
      </c>
    </row>
    <row r="921" spans="1:12" x14ac:dyDescent="0.25">
      <c r="A921" t="s">
        <v>253</v>
      </c>
      <c r="B921" t="s">
        <v>167</v>
      </c>
      <c r="C921">
        <v>76.58</v>
      </c>
      <c r="D921">
        <v>3552</v>
      </c>
      <c r="E921">
        <v>593</v>
      </c>
      <c r="F921">
        <v>64</v>
      </c>
      <c r="G921">
        <v>18054</v>
      </c>
      <c r="H921">
        <v>21492</v>
      </c>
      <c r="I921">
        <v>30284207</v>
      </c>
      <c r="J921">
        <v>30280782</v>
      </c>
      <c r="K921">
        <v>0</v>
      </c>
      <c r="L921">
        <v>2581</v>
      </c>
    </row>
    <row r="922" spans="1:12" x14ac:dyDescent="0.25">
      <c r="A922" s="3" t="s">
        <v>253</v>
      </c>
      <c r="B922" s="3" t="s">
        <v>167</v>
      </c>
      <c r="C922" s="3">
        <v>76.290000000000006</v>
      </c>
      <c r="D922" s="3">
        <v>2210</v>
      </c>
      <c r="E922" s="3">
        <v>396</v>
      </c>
      <c r="F922" s="3">
        <v>46</v>
      </c>
      <c r="G922" s="19">
        <v>21354</v>
      </c>
      <c r="H922" s="3">
        <v>23498</v>
      </c>
      <c r="I922" s="3">
        <v>30280415</v>
      </c>
      <c r="J922" s="3">
        <v>30278269</v>
      </c>
      <c r="K922" s="3">
        <v>0</v>
      </c>
      <c r="L922" s="3">
        <v>1532</v>
      </c>
    </row>
    <row r="923" spans="1:12" x14ac:dyDescent="0.25">
      <c r="A923" s="2" t="s">
        <v>253</v>
      </c>
      <c r="B923" s="2" t="s">
        <v>167</v>
      </c>
      <c r="C923" s="2">
        <v>77.19</v>
      </c>
      <c r="D923" s="2">
        <v>1929</v>
      </c>
      <c r="E923" s="2">
        <v>296</v>
      </c>
      <c r="F923" s="2">
        <v>29</v>
      </c>
      <c r="G923" s="2">
        <v>15870</v>
      </c>
      <c r="H923" s="2">
        <v>17686</v>
      </c>
      <c r="I923" s="2">
        <v>30286165</v>
      </c>
      <c r="J923" s="2">
        <v>30284269</v>
      </c>
      <c r="K923" s="2">
        <v>0</v>
      </c>
      <c r="L923" s="2">
        <v>1494</v>
      </c>
    </row>
    <row r="924" spans="1:12" x14ac:dyDescent="0.25">
      <c r="A924" s="6" t="s">
        <v>83</v>
      </c>
      <c r="C924" t="s">
        <v>172</v>
      </c>
      <c r="D924">
        <f>SUM(D920:D923)-139</f>
        <v>22897</v>
      </c>
    </row>
    <row r="925" spans="1:12" x14ac:dyDescent="0.25">
      <c r="A925">
        <f>(C920/100)*D920</f>
        <v>11553.2505</v>
      </c>
      <c r="C925" s="4" t="s">
        <v>85</v>
      </c>
      <c r="D925" s="12">
        <f>(A929/D924)/D924</f>
        <v>3.3015984247233481E-5</v>
      </c>
    </row>
    <row r="926" spans="1:12" x14ac:dyDescent="0.25">
      <c r="A926">
        <f>(C921/100)*D921</f>
        <v>2720.1215999999999</v>
      </c>
      <c r="C926" s="4" t="s">
        <v>86</v>
      </c>
      <c r="D926" s="12">
        <f>(C920/100)/D920</f>
        <v>4.9064841968067772E-5</v>
      </c>
    </row>
    <row r="927" spans="1:12" x14ac:dyDescent="0.25">
      <c r="A927" s="3">
        <f>(C922/100)*D922-139</f>
        <v>1547.009</v>
      </c>
      <c r="B927" t="s">
        <v>221</v>
      </c>
      <c r="C927" t="s">
        <v>87</v>
      </c>
      <c r="D927">
        <v>23529</v>
      </c>
    </row>
    <row r="928" spans="1:12" x14ac:dyDescent="0.25">
      <c r="A928" s="2">
        <f>(C923/100)*D923</f>
        <v>1488.9951000000001</v>
      </c>
    </row>
    <row r="929" spans="1:12" x14ac:dyDescent="0.25">
      <c r="A929">
        <f>SUM(A925:A928)</f>
        <v>17309.376199999999</v>
      </c>
    </row>
    <row r="932" spans="1:12" x14ac:dyDescent="0.25">
      <c r="A932" t="s">
        <v>151</v>
      </c>
      <c r="B932" t="s">
        <v>71</v>
      </c>
      <c r="C932" t="s">
        <v>72</v>
      </c>
      <c r="D932" t="s">
        <v>73</v>
      </c>
      <c r="E932" t="s">
        <v>74</v>
      </c>
      <c r="F932" t="s">
        <v>75</v>
      </c>
      <c r="G932" t="s">
        <v>76</v>
      </c>
      <c r="H932" t="s">
        <v>77</v>
      </c>
      <c r="I932" t="s">
        <v>78</v>
      </c>
      <c r="J932" t="s">
        <v>79</v>
      </c>
      <c r="K932" t="s">
        <v>80</v>
      </c>
      <c r="L932" t="s">
        <v>81</v>
      </c>
    </row>
    <row r="933" spans="1:12" x14ac:dyDescent="0.25">
      <c r="A933" t="s">
        <v>254</v>
      </c>
      <c r="B933" t="s">
        <v>210</v>
      </c>
      <c r="C933">
        <v>76.209999999999994</v>
      </c>
      <c r="D933">
        <v>15419</v>
      </c>
      <c r="E933">
        <v>2518</v>
      </c>
      <c r="F933">
        <v>271</v>
      </c>
      <c r="G933">
        <v>6409</v>
      </c>
      <c r="H933">
        <v>21303</v>
      </c>
      <c r="I933">
        <v>7637753</v>
      </c>
      <c r="J933">
        <v>7652545</v>
      </c>
      <c r="K933">
        <v>0</v>
      </c>
      <c r="L933" s="1">
        <v>11080</v>
      </c>
    </row>
    <row r="934" spans="1:12" x14ac:dyDescent="0.25">
      <c r="A934" t="s">
        <v>254</v>
      </c>
      <c r="B934" t="s">
        <v>210</v>
      </c>
      <c r="C934">
        <v>81.61</v>
      </c>
      <c r="D934">
        <v>4366</v>
      </c>
      <c r="E934">
        <v>468</v>
      </c>
      <c r="F934">
        <v>68</v>
      </c>
      <c r="G934">
        <v>2173</v>
      </c>
      <c r="H934">
        <v>6390</v>
      </c>
      <c r="I934">
        <v>7633446</v>
      </c>
      <c r="J934">
        <v>7637624</v>
      </c>
      <c r="K934">
        <v>0</v>
      </c>
      <c r="L934">
        <v>4250</v>
      </c>
    </row>
    <row r="935" spans="1:12" x14ac:dyDescent="0.25">
      <c r="A935" t="s">
        <v>254</v>
      </c>
      <c r="B935" t="s">
        <v>210</v>
      </c>
      <c r="C935">
        <v>85.33</v>
      </c>
      <c r="D935">
        <v>2127</v>
      </c>
      <c r="E935">
        <v>244</v>
      </c>
      <c r="F935">
        <v>24</v>
      </c>
      <c r="G935">
        <v>16</v>
      </c>
      <c r="H935">
        <v>2102</v>
      </c>
      <c r="I935">
        <v>7631354</v>
      </c>
      <c r="J935">
        <v>7633452</v>
      </c>
      <c r="K935">
        <v>0</v>
      </c>
      <c r="L935">
        <v>2383</v>
      </c>
    </row>
    <row r="936" spans="1:12" x14ac:dyDescent="0.25">
      <c r="A936" t="s">
        <v>254</v>
      </c>
      <c r="B936" t="s">
        <v>210</v>
      </c>
      <c r="C936">
        <v>74.849999999999994</v>
      </c>
      <c r="D936">
        <v>1193</v>
      </c>
      <c r="E936">
        <v>191</v>
      </c>
      <c r="F936">
        <v>28</v>
      </c>
      <c r="G936">
        <v>22742</v>
      </c>
      <c r="H936">
        <v>23888</v>
      </c>
      <c r="I936">
        <v>7653268</v>
      </c>
      <c r="J936">
        <v>7654397</v>
      </c>
      <c r="K936">
        <v>0</v>
      </c>
      <c r="L936">
        <v>771</v>
      </c>
    </row>
    <row r="937" spans="1:12" x14ac:dyDescent="0.25">
      <c r="A937" s="2" t="s">
        <v>254</v>
      </c>
      <c r="B937" s="2" t="s">
        <v>210</v>
      </c>
      <c r="C937" s="2">
        <v>74.790000000000006</v>
      </c>
      <c r="D937" s="2">
        <v>595</v>
      </c>
      <c r="E937" s="2">
        <v>99</v>
      </c>
      <c r="F937" s="2">
        <v>14</v>
      </c>
      <c r="G937" s="2">
        <v>21612</v>
      </c>
      <c r="H937" s="2">
        <v>22164</v>
      </c>
      <c r="I937" s="2">
        <v>7652580</v>
      </c>
      <c r="J937" s="2">
        <v>7653165</v>
      </c>
      <c r="K937" s="8">
        <v>1.0000000000000001E-101</v>
      </c>
      <c r="L937" s="2">
        <v>379</v>
      </c>
    </row>
    <row r="938" spans="1:12" x14ac:dyDescent="0.25">
      <c r="A938" s="6" t="s">
        <v>83</v>
      </c>
      <c r="C938" t="s">
        <v>172</v>
      </c>
      <c r="D938">
        <f>SUM(D933:D937)</f>
        <v>23700</v>
      </c>
    </row>
    <row r="939" spans="1:12" x14ac:dyDescent="0.25">
      <c r="A939">
        <f>(C933/100)*D933</f>
        <v>11750.819899999999</v>
      </c>
      <c r="C939" s="4" t="s">
        <v>85</v>
      </c>
      <c r="D939" s="12">
        <f>(A945/D938)/D938</f>
        <v>3.2877565917142904E-5</v>
      </c>
    </row>
    <row r="940" spans="1:12" x14ac:dyDescent="0.25">
      <c r="A940">
        <f t="shared" ref="A940:A943" si="32">(C934/100)*D934</f>
        <v>3563.0926000000004</v>
      </c>
      <c r="C940" s="4" t="s">
        <v>86</v>
      </c>
      <c r="D940" s="12">
        <f>(C933/100)/D933</f>
        <v>4.9426032816654766E-5</v>
      </c>
    </row>
    <row r="941" spans="1:12" x14ac:dyDescent="0.25">
      <c r="A941">
        <f t="shared" si="32"/>
        <v>1814.9690999999998</v>
      </c>
      <c r="C941" t="s">
        <v>87</v>
      </c>
      <c r="D941">
        <v>23905</v>
      </c>
    </row>
    <row r="942" spans="1:12" x14ac:dyDescent="0.25">
      <c r="A942">
        <f t="shared" si="32"/>
        <v>892.96049999999991</v>
      </c>
    </row>
    <row r="943" spans="1:12" x14ac:dyDescent="0.25">
      <c r="A943" s="2">
        <f t="shared" si="32"/>
        <v>445.00049999999999</v>
      </c>
    </row>
    <row r="944" spans="1:12" x14ac:dyDescent="0.25">
      <c r="A944" s="6">
        <f>SUM(A939:A943)</f>
        <v>18466.842599999996</v>
      </c>
    </row>
    <row r="945" spans="1:12" x14ac:dyDescent="0.25">
      <c r="A945">
        <v>18467</v>
      </c>
      <c r="B945" t="s">
        <v>88</v>
      </c>
    </row>
    <row r="948" spans="1:12" x14ac:dyDescent="0.25">
      <c r="A948" t="s">
        <v>152</v>
      </c>
      <c r="B948" t="s">
        <v>71</v>
      </c>
      <c r="C948" t="s">
        <v>72</v>
      </c>
      <c r="D948" t="s">
        <v>73</v>
      </c>
      <c r="E948" t="s">
        <v>74</v>
      </c>
      <c r="F948" t="s">
        <v>75</v>
      </c>
      <c r="G948" t="s">
        <v>76</v>
      </c>
      <c r="H948" t="s">
        <v>77</v>
      </c>
      <c r="I948" t="s">
        <v>78</v>
      </c>
      <c r="J948" t="s">
        <v>79</v>
      </c>
      <c r="K948" t="s">
        <v>80</v>
      </c>
      <c r="L948" t="s">
        <v>81</v>
      </c>
    </row>
    <row r="949" spans="1:12" x14ac:dyDescent="0.25">
      <c r="A949" t="s">
        <v>255</v>
      </c>
      <c r="B949" t="s">
        <v>176</v>
      </c>
      <c r="C949">
        <v>81.260000000000005</v>
      </c>
      <c r="D949">
        <v>16412</v>
      </c>
      <c r="E949">
        <v>2276</v>
      </c>
      <c r="F949">
        <v>216</v>
      </c>
      <c r="G949">
        <v>49</v>
      </c>
      <c r="H949">
        <v>16105</v>
      </c>
      <c r="I949">
        <v>55793497</v>
      </c>
      <c r="J949">
        <v>55777531</v>
      </c>
      <c r="K949">
        <v>0</v>
      </c>
      <c r="L949" s="1">
        <v>15480</v>
      </c>
    </row>
    <row r="950" spans="1:12" x14ac:dyDescent="0.25">
      <c r="A950" s="2" t="s">
        <v>255</v>
      </c>
      <c r="B950" s="2" t="s">
        <v>176</v>
      </c>
      <c r="C950" s="2">
        <v>79.39</v>
      </c>
      <c r="D950" s="2">
        <v>2542</v>
      </c>
      <c r="E950" s="2">
        <v>383</v>
      </c>
      <c r="F950" s="2">
        <v>48</v>
      </c>
      <c r="G950" s="2">
        <v>16391</v>
      </c>
      <c r="H950" s="2">
        <v>18867</v>
      </c>
      <c r="I950" s="2">
        <v>55777465</v>
      </c>
      <c r="J950" s="2">
        <v>55775000</v>
      </c>
      <c r="K950" s="2">
        <v>0</v>
      </c>
      <c r="L950" s="2">
        <v>2132</v>
      </c>
    </row>
    <row r="951" spans="1:12" x14ac:dyDescent="0.25">
      <c r="A951" s="6" t="s">
        <v>83</v>
      </c>
      <c r="C951" t="s">
        <v>172</v>
      </c>
      <c r="D951">
        <f>SUM(D949:D950)</f>
        <v>18954</v>
      </c>
    </row>
    <row r="952" spans="1:12" x14ac:dyDescent="0.25">
      <c r="A952">
        <f>(C949/100)*D949</f>
        <v>13336.391200000002</v>
      </c>
      <c r="C952" s="4" t="s">
        <v>85</v>
      </c>
      <c r="D952" s="12">
        <f>(A955/D951)/D951</f>
        <v>4.2738550001748623E-5</v>
      </c>
    </row>
    <row r="953" spans="1:12" x14ac:dyDescent="0.25">
      <c r="A953" s="2">
        <f>(C950/100)*D950</f>
        <v>2018.0938000000001</v>
      </c>
      <c r="C953" s="4" t="s">
        <v>86</v>
      </c>
      <c r="D953" s="12">
        <f>(C949/100)/D949</f>
        <v>4.9512551791372173E-5</v>
      </c>
    </row>
    <row r="954" spans="1:12" x14ac:dyDescent="0.25">
      <c r="A954">
        <f>SUM(A952:A953)</f>
        <v>15354.485000000002</v>
      </c>
      <c r="C954" t="s">
        <v>87</v>
      </c>
      <c r="D954">
        <v>18891</v>
      </c>
    </row>
    <row r="955" spans="1:12" x14ac:dyDescent="0.25">
      <c r="A955">
        <v>15354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ConservedOutliersFromChickQC</vt:lpstr>
      <vt:lpstr>ConservedOutliersFromZF-QC</vt:lpstr>
      <vt:lpstr>Sheet1</vt:lpstr>
    </vt:vector>
  </TitlesOfParts>
  <Company>College of Veterinary Medicine - Texas A&amp;M Univ.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Seabury, Christopher</dc:creator>
  <cp:lastModifiedBy>Seabury, Christopher</cp:lastModifiedBy>
  <dcterms:created xsi:type="dcterms:W3CDTF">2012-08-12T21:17:43Z</dcterms:created>
  <dcterms:modified xsi:type="dcterms:W3CDTF">2013-03-19T21:30:30Z</dcterms:modified>
</cp:coreProperties>
</file>