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2025" yWindow="105" windowWidth="19440" windowHeight="12240" tabRatio="500" activeTab="1"/>
  </bookViews>
  <sheets>
    <sheet name="Table 1" sheetId="1" r:id="rId1"/>
    <sheet name="Genotype distribution" sheetId="5" r:id="rId2"/>
    <sheet name="Table 3" sheetId="3" r:id="rId3"/>
    <sheet name="Table 3 modified" sheetId="4" r:id="rId4"/>
    <sheet name="Munka2" sheetId="6" r:id="rId5"/>
  </sheets>
  <calcPr calcId="125725"/>
</workbook>
</file>

<file path=xl/calcChain.xml><?xml version="1.0" encoding="utf-8"?>
<calcChain xmlns="http://schemas.openxmlformats.org/spreadsheetml/2006/main">
  <c r="I51" i="5"/>
  <c r="J50"/>
  <c r="J49"/>
  <c r="J48"/>
  <c r="I47"/>
  <c r="J46"/>
  <c r="J45"/>
  <c r="J44"/>
  <c r="I43"/>
  <c r="J42"/>
  <c r="J41"/>
  <c r="J40"/>
  <c r="I39"/>
  <c r="J38"/>
  <c r="J37"/>
  <c r="J36"/>
  <c r="I35"/>
  <c r="J34"/>
  <c r="J33"/>
  <c r="J32"/>
  <c r="I31"/>
  <c r="J30"/>
  <c r="J29"/>
  <c r="J28"/>
  <c r="I27"/>
  <c r="J26"/>
  <c r="J25"/>
  <c r="J24"/>
  <c r="I23"/>
  <c r="J22"/>
  <c r="J21"/>
  <c r="J20"/>
  <c r="I19"/>
  <c r="J18" s="1"/>
  <c r="I15"/>
  <c r="J14" s="1"/>
  <c r="I11"/>
  <c r="J10" s="1"/>
  <c r="J8"/>
  <c r="I7"/>
  <c r="J6" s="1"/>
  <c r="J5"/>
  <c r="J4"/>
  <c r="J3"/>
  <c r="J9" l="1"/>
  <c r="J12"/>
  <c r="J13"/>
  <c r="J16"/>
  <c r="J17"/>
  <c r="G3" l="1"/>
  <c r="G4"/>
  <c r="G5"/>
  <c r="G6"/>
  <c r="C7"/>
  <c r="D5" s="1"/>
  <c r="E7"/>
  <c r="F4" s="1"/>
  <c r="G8"/>
  <c r="G9"/>
  <c r="G10"/>
  <c r="C11"/>
  <c r="D8" s="1"/>
  <c r="E11"/>
  <c r="F10" s="1"/>
  <c r="G12"/>
  <c r="G13"/>
  <c r="G14"/>
  <c r="C15"/>
  <c r="D14" s="1"/>
  <c r="E15"/>
  <c r="F13" s="1"/>
  <c r="G16"/>
  <c r="G17"/>
  <c r="G18"/>
  <c r="C19"/>
  <c r="D18" s="1"/>
  <c r="E19"/>
  <c r="F17" s="1"/>
  <c r="D20"/>
  <c r="F20"/>
  <c r="G20"/>
  <c r="H20" s="1"/>
  <c r="D21"/>
  <c r="F21"/>
  <c r="G21"/>
  <c r="H21" s="1"/>
  <c r="D22"/>
  <c r="F22"/>
  <c r="G22"/>
  <c r="H22" s="1"/>
  <c r="C23"/>
  <c r="E23"/>
  <c r="D24"/>
  <c r="F24"/>
  <c r="G24"/>
  <c r="H24" s="1"/>
  <c r="D25"/>
  <c r="F25"/>
  <c r="G25"/>
  <c r="H25" s="1"/>
  <c r="D26"/>
  <c r="F26"/>
  <c r="G26"/>
  <c r="H26" s="1"/>
  <c r="C27"/>
  <c r="E27"/>
  <c r="D28"/>
  <c r="F28"/>
  <c r="G28"/>
  <c r="H28" s="1"/>
  <c r="D29"/>
  <c r="F29"/>
  <c r="G29"/>
  <c r="H29" s="1"/>
  <c r="D30"/>
  <c r="F30"/>
  <c r="G30"/>
  <c r="H30" s="1"/>
  <c r="C31"/>
  <c r="E31"/>
  <c r="D32"/>
  <c r="F32"/>
  <c r="G32"/>
  <c r="H32" s="1"/>
  <c r="D33"/>
  <c r="F33"/>
  <c r="G33"/>
  <c r="H33" s="1"/>
  <c r="D34"/>
  <c r="F34"/>
  <c r="G34"/>
  <c r="H34" s="1"/>
  <c r="C35"/>
  <c r="E35"/>
  <c r="D36"/>
  <c r="F36"/>
  <c r="G36"/>
  <c r="H36" s="1"/>
  <c r="D37"/>
  <c r="F37"/>
  <c r="G37"/>
  <c r="H37" s="1"/>
  <c r="D38"/>
  <c r="F38"/>
  <c r="G38"/>
  <c r="H38" s="1"/>
  <c r="C39"/>
  <c r="E39"/>
  <c r="D40"/>
  <c r="F40"/>
  <c r="G40"/>
  <c r="H40" s="1"/>
  <c r="D41"/>
  <c r="F41"/>
  <c r="G41"/>
  <c r="H41" s="1"/>
  <c r="D42"/>
  <c r="F42"/>
  <c r="G42"/>
  <c r="H42" s="1"/>
  <c r="C43"/>
  <c r="E43"/>
  <c r="D44"/>
  <c r="F44"/>
  <c r="G44"/>
  <c r="H44" s="1"/>
  <c r="D45"/>
  <c r="F45"/>
  <c r="G45"/>
  <c r="H45" s="1"/>
  <c r="D46"/>
  <c r="F46"/>
  <c r="G46"/>
  <c r="H46" s="1"/>
  <c r="C47"/>
  <c r="E47"/>
  <c r="D48"/>
  <c r="F48"/>
  <c r="G48"/>
  <c r="H48" s="1"/>
  <c r="D49"/>
  <c r="F49"/>
  <c r="G49"/>
  <c r="H49" s="1"/>
  <c r="D50"/>
  <c r="F50"/>
  <c r="G50"/>
  <c r="H50" s="1"/>
  <c r="C51"/>
  <c r="E51"/>
  <c r="G47" l="1"/>
  <c r="G39"/>
  <c r="G31"/>
  <c r="G27"/>
  <c r="G51"/>
  <c r="G43"/>
  <c r="G35"/>
  <c r="G23"/>
  <c r="G19"/>
  <c r="H18" s="1"/>
  <c r="G15"/>
  <c r="H13" s="1"/>
  <c r="D4"/>
  <c r="D6"/>
  <c r="F9"/>
  <c r="D13"/>
  <c r="F12"/>
  <c r="F14"/>
  <c r="D17"/>
  <c r="F16"/>
  <c r="F18"/>
  <c r="G11"/>
  <c r="H10" s="1"/>
  <c r="D3"/>
  <c r="F8"/>
  <c r="D12"/>
  <c r="D16"/>
  <c r="D9"/>
  <c r="F5"/>
  <c r="F3"/>
  <c r="D10"/>
  <c r="G7"/>
  <c r="F6"/>
  <c r="H17" l="1"/>
  <c r="H16"/>
  <c r="H8"/>
  <c r="H9"/>
  <c r="H12"/>
  <c r="H14"/>
  <c r="H3"/>
  <c r="H5"/>
  <c r="H6"/>
  <c r="H4"/>
</calcChain>
</file>

<file path=xl/sharedStrings.xml><?xml version="1.0" encoding="utf-8"?>
<sst xmlns="http://schemas.openxmlformats.org/spreadsheetml/2006/main" count="251" uniqueCount="122">
  <si>
    <t>Table 1</t>
  </si>
  <si>
    <t>Dry</t>
  </si>
  <si>
    <t>Wet</t>
  </si>
  <si>
    <t>Controls</t>
  </si>
  <si>
    <t>p</t>
  </si>
  <si>
    <t>ApoE</t>
  </si>
  <si>
    <t>3/3</t>
  </si>
  <si>
    <t>3/4 + 4/4</t>
  </si>
  <si>
    <t>2/3 + 2/2</t>
  </si>
  <si>
    <t>TT</t>
  </si>
  <si>
    <t>CC</t>
  </si>
  <si>
    <t>GG</t>
  </si>
  <si>
    <t>CFI rs10033900</t>
  </si>
  <si>
    <t xml:space="preserve">FXIII Val34Leu rs5985 </t>
  </si>
  <si>
    <t>AA</t>
  </si>
  <si>
    <t>Mertk I1a (G/A)</t>
  </si>
  <si>
    <t>Mertk I1b (C/T)</t>
  </si>
  <si>
    <t>Mertk I1c (A/C)</t>
  </si>
  <si>
    <t>Mertk I4 (A/G)</t>
  </si>
  <si>
    <t>vs</t>
  </si>
  <si>
    <t>CT + TT</t>
  </si>
  <si>
    <t xml:space="preserve">vs </t>
  </si>
  <si>
    <t>GT + TT</t>
  </si>
  <si>
    <t>GA + AA</t>
  </si>
  <si>
    <t>AC + CC</t>
  </si>
  <si>
    <t>AG + GG</t>
  </si>
  <si>
    <t>ezek lesznek a negatívok</t>
  </si>
  <si>
    <t>OR (95%CI)</t>
  </si>
  <si>
    <t>34 (50.7)</t>
  </si>
  <si>
    <t>125 (58.7)</t>
  </si>
  <si>
    <t>53 (50.0)</t>
  </si>
  <si>
    <t>33 (49.3)</t>
  </si>
  <si>
    <t>88 (41.3)</t>
  </si>
  <si>
    <t>75.4 (11.5)</t>
  </si>
  <si>
    <t>76.0 ( 7.3)</t>
  </si>
  <si>
    <t>79.1 ( 6.1)</t>
  </si>
  <si>
    <t>27.3 ( 4.5)</t>
  </si>
  <si>
    <t>27.3 ( 4.4)</t>
  </si>
  <si>
    <t>27.6 ( 4.7)</t>
  </si>
  <si>
    <t>45 (67.2)</t>
  </si>
  <si>
    <t>159 (75.0)</t>
  </si>
  <si>
    <t>81 (79.4)</t>
  </si>
  <si>
    <t>7 (10.4)</t>
  </si>
  <si>
    <t>15 ( 7.1)</t>
  </si>
  <si>
    <t>15 (14.9)</t>
  </si>
  <si>
    <t>6 ( 9.0)</t>
  </si>
  <si>
    <t>19 ( 9.0)</t>
  </si>
  <si>
    <t>7 ( 7.4)</t>
  </si>
  <si>
    <t>22 (32.8)</t>
  </si>
  <si>
    <t>39 (18.5)</t>
  </si>
  <si>
    <t>38 (38.4)</t>
  </si>
  <si>
    <t>CC + CT</t>
  </si>
  <si>
    <t>1.01 (0.54; 1.91)</t>
  </si>
  <si>
    <t>0.66 (0.34; 1.26)</t>
  </si>
  <si>
    <t>1.30 (0.73; 2.30)</t>
  </si>
  <si>
    <t>1.36 (0.70; 2.65)</t>
  </si>
  <si>
    <t>0.64 (0.40; 1.03)</t>
  </si>
  <si>
    <t>0.64 (0.29; 1.41)</t>
  </si>
  <si>
    <t>0.92 (0.58; 1.48)</t>
  </si>
  <si>
    <t>0.96 (0.48; 1.91)</t>
  </si>
  <si>
    <t>1.66 (0.66; 4.18)</t>
  </si>
  <si>
    <t>1.48 (0.58; 3.78)</t>
  </si>
  <si>
    <t>0.98 (0.50; 1.90)</t>
  </si>
  <si>
    <t>0.78 (0.48; 1.26)</t>
  </si>
  <si>
    <t>0.47 (0.10; 2.17)</t>
  </si>
  <si>
    <t>AC</t>
  </si>
  <si>
    <t>N=67</t>
  </si>
  <si>
    <t>N=213</t>
  </si>
  <si>
    <t>N=106</t>
  </si>
  <si>
    <t>Hypertonia N (%)</t>
  </si>
  <si>
    <t>Female N (%)</t>
  </si>
  <si>
    <t>Male N (%)</t>
  </si>
  <si>
    <t>DVT N (%)</t>
  </si>
  <si>
    <t>AMI N (%)</t>
  </si>
  <si>
    <t>Outdoor profession N (%)</t>
  </si>
  <si>
    <r>
      <t>Age (year, mean</t>
    </r>
    <r>
      <rPr>
        <sz val="12"/>
        <color theme="1"/>
        <rFont val="Calibri"/>
        <family val="2"/>
        <charset val="238"/>
      </rPr>
      <t>±</t>
    </r>
    <r>
      <rPr>
        <sz val="12"/>
        <color theme="1"/>
        <rFont val="Calibri"/>
        <family val="2"/>
        <scheme val="minor"/>
      </rPr>
      <t>SD)</t>
    </r>
  </si>
  <si>
    <t>BMI (mean±SD)</t>
  </si>
  <si>
    <t>total</t>
  </si>
  <si>
    <t>AG</t>
  </si>
  <si>
    <t>CT</t>
  </si>
  <si>
    <t>GA</t>
  </si>
  <si>
    <t>GT</t>
  </si>
  <si>
    <t>CG</t>
  </si>
  <si>
    <t>TC</t>
  </si>
  <si>
    <t>2/4</t>
  </si>
  <si>
    <t>n</t>
  </si>
  <si>
    <t>frequency</t>
  </si>
  <si>
    <t>12.0 (20.1)</t>
  </si>
  <si>
    <t>11.2 (19.8)</t>
  </si>
  <si>
    <t>11.4 (21.9)</t>
  </si>
  <si>
    <t>21 (31.3)</t>
  </si>
  <si>
    <t>48 (22.6)</t>
  </si>
  <si>
    <t>73 (70.2)</t>
  </si>
  <si>
    <t>Smoking (packyear, mean± SD)</t>
  </si>
  <si>
    <t>Cataract surgery N (%)</t>
  </si>
  <si>
    <t>NA (shortage of CC genotype)</t>
  </si>
  <si>
    <t>genotype</t>
  </si>
  <si>
    <t>dry AMD cases</t>
  </si>
  <si>
    <t>wet Amd Cases</t>
  </si>
  <si>
    <t>all AMD cases</t>
  </si>
  <si>
    <t>CFH p.Y402H</t>
  </si>
  <si>
    <t>rs1061170 </t>
  </si>
  <si>
    <t>LOC387715 p.A69S</t>
  </si>
  <si>
    <t>rs10490924</t>
  </si>
  <si>
    <t>HTRA1</t>
  </si>
  <si>
    <t xml:space="preserve"> rs11200638</t>
  </si>
  <si>
    <t>C3 p.R102G</t>
  </si>
  <si>
    <t>rs2230199</t>
  </si>
  <si>
    <t xml:space="preserve">CFI </t>
  </si>
  <si>
    <t>rs10033900</t>
  </si>
  <si>
    <t xml:space="preserve">FXIII p.Val34Leu </t>
  </si>
  <si>
    <t xml:space="preserve">rs5985 </t>
  </si>
  <si>
    <t>GAS6 c.834+7G&gt;A</t>
  </si>
  <si>
    <t>rs8191974</t>
  </si>
  <si>
    <t xml:space="preserve">Mertk I1a </t>
  </si>
  <si>
    <t xml:space="preserve">rs86016 </t>
  </si>
  <si>
    <t xml:space="preserve">Mertk I1b </t>
  </si>
  <si>
    <t>rs17835605</t>
  </si>
  <si>
    <t xml:space="preserve">Mertk I1c </t>
  </si>
  <si>
    <t>rs10496440</t>
  </si>
  <si>
    <t xml:space="preserve">Mertk I4 </t>
  </si>
  <si>
    <t>rs7573344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</si>
</sst>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35">
    <xf numFmtId="0" fontId="0" fillId="0" borderId="0" xfId="0"/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6" fillId="0" borderId="0" xfId="13" applyFont="1" applyBorder="1" applyAlignment="1">
      <alignment horizontal="center"/>
    </xf>
    <xf numFmtId="49" fontId="7" fillId="0" borderId="0" xfId="13" applyNumberFormat="1" applyFont="1" applyBorder="1" applyAlignment="1">
      <alignment horizontal="center"/>
    </xf>
    <xf numFmtId="49" fontId="6" fillId="0" borderId="0" xfId="13" applyNumberFormat="1" applyFont="1" applyBorder="1" applyAlignment="1">
      <alignment horizontal="center"/>
    </xf>
    <xf numFmtId="2" fontId="7" fillId="0" borderId="0" xfId="13" applyNumberFormat="1" applyFont="1" applyBorder="1" applyAlignment="1">
      <alignment horizontal="center"/>
    </xf>
    <xf numFmtId="1" fontId="6" fillId="0" borderId="0" xfId="13" applyNumberFormat="1" applyFont="1" applyBorder="1" applyAlignment="1">
      <alignment horizontal="center"/>
    </xf>
    <xf numFmtId="2" fontId="6" fillId="0" borderId="0" xfId="13" applyNumberFormat="1" applyFont="1" applyBorder="1" applyAlignment="1">
      <alignment horizontal="center"/>
    </xf>
    <xf numFmtId="0" fontId="6" fillId="0" borderId="0" xfId="13" applyFont="1" applyBorder="1" applyAlignment="1">
      <alignment horizontal="center" vertical="center"/>
    </xf>
    <xf numFmtId="49" fontId="7" fillId="2" borderId="0" xfId="13" applyNumberFormat="1" applyFont="1" applyFill="1" applyBorder="1" applyAlignment="1">
      <alignment horizontal="center"/>
    </xf>
    <xf numFmtId="49" fontId="6" fillId="2" borderId="0" xfId="13" applyNumberFormat="1" applyFont="1" applyFill="1" applyBorder="1" applyAlignment="1">
      <alignment horizontal="center"/>
    </xf>
    <xf numFmtId="1" fontId="6" fillId="2" borderId="0" xfId="13" applyNumberFormat="1" applyFont="1" applyFill="1" applyBorder="1" applyAlignment="1">
      <alignment horizontal="center"/>
    </xf>
    <xf numFmtId="2" fontId="6" fillId="2" borderId="0" xfId="13" applyNumberFormat="1" applyFont="1" applyFill="1" applyBorder="1" applyAlignment="1">
      <alignment horizontal="center"/>
    </xf>
    <xf numFmtId="0" fontId="6" fillId="2" borderId="0" xfId="13" applyFont="1" applyFill="1" applyBorder="1" applyAlignment="1">
      <alignment horizontal="center"/>
    </xf>
    <xf numFmtId="49" fontId="7" fillId="0" borderId="0" xfId="13" applyNumberFormat="1" applyFont="1" applyBorder="1" applyAlignment="1">
      <alignment horizontal="center" vertical="center" wrapText="1"/>
    </xf>
    <xf numFmtId="0" fontId="6" fillId="0" borderId="0" xfId="13" applyFont="1" applyBorder="1" applyAlignment="1">
      <alignment horizontal="center" vertical="center" wrapText="1"/>
    </xf>
    <xf numFmtId="2" fontId="7" fillId="2" borderId="0" xfId="13" applyNumberFormat="1" applyFont="1" applyFill="1" applyBorder="1" applyAlignment="1">
      <alignment horizontal="center"/>
    </xf>
    <xf numFmtId="1" fontId="7" fillId="0" borderId="0" xfId="13" applyNumberFormat="1" applyFont="1" applyBorder="1" applyAlignment="1">
      <alignment horizontal="center"/>
    </xf>
    <xf numFmtId="0" fontId="9" fillId="0" borderId="0" xfId="0" applyFont="1"/>
    <xf numFmtId="49" fontId="7" fillId="0" borderId="0" xfId="13" applyNumberFormat="1" applyFont="1" applyBorder="1" applyAlignment="1">
      <alignment horizontal="center" vertical="center"/>
    </xf>
    <xf numFmtId="0" fontId="6" fillId="0" borderId="0" xfId="13" applyNumberFormat="1" applyFont="1" applyBorder="1" applyAlignment="1">
      <alignment horizontal="center"/>
    </xf>
    <xf numFmtId="0" fontId="7" fillId="0" borderId="0" xfId="13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" fontId="7" fillId="0" borderId="0" xfId="13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13" applyFont="1" applyBorder="1" applyAlignment="1">
      <alignment horizontal="center"/>
    </xf>
  </cellXfs>
  <cellStyles count="14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Normál" xfId="0" builtinId="0"/>
    <cellStyle name="Normál 2" xfId="1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zoomScale="125" zoomScaleNormal="125" zoomScalePageLayoutView="125" workbookViewId="0">
      <selection activeCell="H9" sqref="H9"/>
    </sheetView>
  </sheetViews>
  <sheetFormatPr defaultColWidth="11" defaultRowHeight="15.75"/>
  <cols>
    <col min="2" max="2" width="19.375" customWidth="1"/>
  </cols>
  <sheetData>
    <row r="1" spans="1:6">
      <c r="A1" t="s">
        <v>0</v>
      </c>
    </row>
    <row r="2" spans="1:6">
      <c r="C2" t="s">
        <v>1</v>
      </c>
      <c r="D2" t="s">
        <v>2</v>
      </c>
      <c r="E2" t="s">
        <v>3</v>
      </c>
      <c r="F2" t="s">
        <v>4</v>
      </c>
    </row>
    <row r="3" spans="1:6">
      <c r="C3" t="s">
        <v>66</v>
      </c>
      <c r="D3" t="s">
        <v>67</v>
      </c>
      <c r="E3" t="s">
        <v>68</v>
      </c>
    </row>
    <row r="4" spans="1:6">
      <c r="B4" t="s">
        <v>70</v>
      </c>
      <c r="C4" s="7" t="s">
        <v>28</v>
      </c>
      <c r="D4" s="7" t="s">
        <v>29</v>
      </c>
      <c r="E4" s="7" t="s">
        <v>30</v>
      </c>
      <c r="F4" s="6">
        <v>0.25690000000000002</v>
      </c>
    </row>
    <row r="5" spans="1:6">
      <c r="B5" t="s">
        <v>71</v>
      </c>
      <c r="C5" s="7" t="s">
        <v>31</v>
      </c>
      <c r="D5" s="7" t="s">
        <v>32</v>
      </c>
      <c r="E5" s="7" t="s">
        <v>30</v>
      </c>
      <c r="F5" s="6">
        <v>0.25690000000000002</v>
      </c>
    </row>
    <row r="6" spans="1:6">
      <c r="B6" t="s">
        <v>75</v>
      </c>
      <c r="C6" s="7" t="s">
        <v>33</v>
      </c>
      <c r="D6" s="7" t="s">
        <v>34</v>
      </c>
      <c r="E6" s="7" t="s">
        <v>35</v>
      </c>
      <c r="F6" s="6">
        <v>4.7000000000000002E-3</v>
      </c>
    </row>
    <row r="7" spans="1:6">
      <c r="B7" s="30" t="s">
        <v>93</v>
      </c>
      <c r="C7" s="31" t="s">
        <v>87</v>
      </c>
      <c r="D7" s="31" t="s">
        <v>88</v>
      </c>
      <c r="E7" s="31" t="s">
        <v>89</v>
      </c>
      <c r="F7" s="31">
        <v>0.7601</v>
      </c>
    </row>
    <row r="8" spans="1:6">
      <c r="B8" s="30"/>
      <c r="C8" s="31"/>
      <c r="D8" s="31"/>
      <c r="E8" s="31"/>
      <c r="F8" s="31"/>
    </row>
    <row r="9" spans="1:6">
      <c r="B9" t="s">
        <v>76</v>
      </c>
      <c r="C9" s="7" t="s">
        <v>36</v>
      </c>
      <c r="D9" s="7" t="s">
        <v>37</v>
      </c>
      <c r="E9" s="7" t="s">
        <v>38</v>
      </c>
      <c r="F9" s="6">
        <v>0.8306</v>
      </c>
    </row>
    <row r="10" spans="1:6">
      <c r="B10" t="s">
        <v>69</v>
      </c>
      <c r="C10" s="7" t="s">
        <v>39</v>
      </c>
      <c r="D10" s="7" t="s">
        <v>40</v>
      </c>
      <c r="E10" s="7" t="s">
        <v>41</v>
      </c>
      <c r="F10" s="6">
        <v>0.2135</v>
      </c>
    </row>
    <row r="11" spans="1:6">
      <c r="B11" t="s">
        <v>72</v>
      </c>
      <c r="C11" s="7" t="s">
        <v>42</v>
      </c>
      <c r="D11" s="7" t="s">
        <v>43</v>
      </c>
      <c r="E11" s="7" t="s">
        <v>44</v>
      </c>
      <c r="F11" s="6">
        <v>9.2799999999999994E-2</v>
      </c>
    </row>
    <row r="12" spans="1:6">
      <c r="B12" t="s">
        <v>73</v>
      </c>
      <c r="C12" s="7" t="s">
        <v>45</v>
      </c>
      <c r="D12" s="7" t="s">
        <v>46</v>
      </c>
      <c r="E12" s="7" t="s">
        <v>47</v>
      </c>
      <c r="F12" s="6">
        <v>0.90539999999999998</v>
      </c>
    </row>
    <row r="13" spans="1:6">
      <c r="B13" t="s">
        <v>74</v>
      </c>
      <c r="C13" s="7" t="s">
        <v>48</v>
      </c>
      <c r="D13" s="7" t="s">
        <v>49</v>
      </c>
      <c r="E13" s="7" t="s">
        <v>50</v>
      </c>
      <c r="F13" s="6">
        <v>4.0000000000000002E-4</v>
      </c>
    </row>
    <row r="14" spans="1:6">
      <c r="B14" t="s">
        <v>94</v>
      </c>
      <c r="C14" s="7" t="s">
        <v>90</v>
      </c>
      <c r="D14" s="7" t="s">
        <v>91</v>
      </c>
      <c r="E14" s="7" t="s">
        <v>92</v>
      </c>
      <c r="F14" s="6">
        <v>0</v>
      </c>
    </row>
  </sheetData>
  <mergeCells count="5">
    <mergeCell ref="B7:B8"/>
    <mergeCell ref="C7:C8"/>
    <mergeCell ref="D7:D8"/>
    <mergeCell ref="E7:E8"/>
    <mergeCell ref="F7:F8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tabSelected="1" zoomScaleNormal="100" zoomScaleSheetLayoutView="90" workbookViewId="0">
      <selection activeCell="L12" sqref="L12"/>
    </sheetView>
  </sheetViews>
  <sheetFormatPr defaultRowHeight="12"/>
  <cols>
    <col min="1" max="1" width="14.625" style="11" bestFit="1" customWidth="1"/>
    <col min="2" max="2" width="7.375" style="12" bestFit="1" customWidth="1"/>
    <col min="3" max="3" width="2.625" style="14" bestFit="1" customWidth="1"/>
    <col min="4" max="4" width="8" style="15" bestFit="1" customWidth="1"/>
    <col min="5" max="5" width="3.5" style="14" bestFit="1" customWidth="1"/>
    <col min="6" max="6" width="8" style="12" bestFit="1" customWidth="1"/>
    <col min="7" max="7" width="3.5" style="14" bestFit="1" customWidth="1"/>
    <col min="8" max="8" width="8" style="15" bestFit="1" customWidth="1"/>
    <col min="9" max="9" width="5.625" style="10" bestFit="1" customWidth="1"/>
    <col min="10" max="10" width="8" style="10" bestFit="1" customWidth="1"/>
    <col min="11" max="16384" width="9" style="10"/>
  </cols>
  <sheetData>
    <row r="1" spans="1:10">
      <c r="C1" s="32" t="s">
        <v>97</v>
      </c>
      <c r="D1" s="33"/>
      <c r="E1" s="32" t="s">
        <v>98</v>
      </c>
      <c r="F1" s="33"/>
      <c r="G1" s="32" t="s">
        <v>99</v>
      </c>
      <c r="H1" s="33"/>
      <c r="I1" s="34" t="s">
        <v>3</v>
      </c>
      <c r="J1" s="34"/>
    </row>
    <row r="2" spans="1:10">
      <c r="B2" s="11" t="s">
        <v>96</v>
      </c>
      <c r="C2" s="25" t="s">
        <v>85</v>
      </c>
      <c r="D2" s="13" t="s">
        <v>86</v>
      </c>
      <c r="E2" s="25" t="s">
        <v>85</v>
      </c>
      <c r="F2" s="13" t="s">
        <v>86</v>
      </c>
      <c r="G2" s="25" t="s">
        <v>85</v>
      </c>
      <c r="H2" s="13" t="s">
        <v>86</v>
      </c>
      <c r="I2" s="11" t="s">
        <v>85</v>
      </c>
      <c r="J2" s="13" t="s">
        <v>86</v>
      </c>
    </row>
    <row r="3" spans="1:10">
      <c r="A3" s="27" t="s">
        <v>5</v>
      </c>
      <c r="B3" s="12" t="s">
        <v>6</v>
      </c>
      <c r="C3" s="14">
        <v>49</v>
      </c>
      <c r="D3" s="15">
        <f>C3/C7</f>
        <v>0.73134328358208955</v>
      </c>
      <c r="E3" s="14">
        <v>148</v>
      </c>
      <c r="F3" s="15">
        <f>E3/E7</f>
        <v>0.70476190476190481</v>
      </c>
      <c r="G3" s="14">
        <f t="shared" ref="G3:G34" si="0">C3+E3</f>
        <v>197</v>
      </c>
      <c r="H3" s="15">
        <f>G3/G7</f>
        <v>0.71119133574007221</v>
      </c>
      <c r="I3" s="28">
        <v>71</v>
      </c>
      <c r="J3" s="15">
        <f>I3/I7</f>
        <v>0.66981132075471694</v>
      </c>
    </row>
    <row r="4" spans="1:10" ht="12.75" customHeight="1">
      <c r="A4" s="16"/>
      <c r="B4" s="12" t="s">
        <v>7</v>
      </c>
      <c r="C4" s="14">
        <v>11</v>
      </c>
      <c r="D4" s="15">
        <f>C4/C7</f>
        <v>0.16417910447761194</v>
      </c>
      <c r="E4" s="14">
        <v>34</v>
      </c>
      <c r="F4" s="15">
        <f>E4/E7</f>
        <v>0.16190476190476191</v>
      </c>
      <c r="G4" s="14">
        <f t="shared" si="0"/>
        <v>45</v>
      </c>
      <c r="H4" s="15">
        <f>G4/G7</f>
        <v>0.16245487364620939</v>
      </c>
      <c r="I4" s="28">
        <v>16</v>
      </c>
      <c r="J4" s="15">
        <f>I4/I7</f>
        <v>0.15094339622641509</v>
      </c>
    </row>
    <row r="5" spans="1:10" ht="12.75" customHeight="1">
      <c r="A5" s="16"/>
      <c r="B5" s="12" t="s">
        <v>8</v>
      </c>
      <c r="C5" s="14">
        <v>7</v>
      </c>
      <c r="D5" s="15">
        <f>C5/C7</f>
        <v>0.1044776119402985</v>
      </c>
      <c r="E5" s="14">
        <v>24</v>
      </c>
      <c r="F5" s="15">
        <f>E5/E7</f>
        <v>0.11428571428571428</v>
      </c>
      <c r="G5" s="14">
        <f t="shared" si="0"/>
        <v>31</v>
      </c>
      <c r="H5" s="15">
        <f>G5/G7</f>
        <v>0.11191335740072202</v>
      </c>
      <c r="I5" s="28">
        <v>17</v>
      </c>
      <c r="J5" s="15">
        <f>I5/I7</f>
        <v>0.16037735849056603</v>
      </c>
    </row>
    <row r="6" spans="1:10">
      <c r="A6" s="16"/>
      <c r="B6" s="12" t="s">
        <v>84</v>
      </c>
      <c r="C6" s="14">
        <v>0</v>
      </c>
      <c r="D6" s="15">
        <f>C6/C7</f>
        <v>0</v>
      </c>
      <c r="E6" s="14">
        <v>4</v>
      </c>
      <c r="F6" s="15">
        <f>E6/E7</f>
        <v>1.9047619047619049E-2</v>
      </c>
      <c r="G6" s="14">
        <f t="shared" si="0"/>
        <v>4</v>
      </c>
      <c r="H6" s="15">
        <f>G6/G7</f>
        <v>1.444043321299639E-2</v>
      </c>
      <c r="I6" s="28">
        <v>2</v>
      </c>
      <c r="J6" s="15">
        <f>I6/I7</f>
        <v>1.8867924528301886E-2</v>
      </c>
    </row>
    <row r="7" spans="1:10" s="21" customFormat="1">
      <c r="A7" s="17"/>
      <c r="B7" s="18" t="s">
        <v>77</v>
      </c>
      <c r="C7" s="19">
        <f>SUM(C3:C6)</f>
        <v>67</v>
      </c>
      <c r="D7" s="20"/>
      <c r="E7" s="19">
        <f>SUM(E3:E6)</f>
        <v>210</v>
      </c>
      <c r="F7" s="20"/>
      <c r="G7" s="19">
        <f t="shared" si="0"/>
        <v>277</v>
      </c>
      <c r="H7" s="20"/>
      <c r="I7" s="20">
        <f>SUM(I3:I6)</f>
        <v>106</v>
      </c>
      <c r="J7" s="20"/>
    </row>
    <row r="8" spans="1:10">
      <c r="A8" s="22" t="s">
        <v>100</v>
      </c>
      <c r="B8" s="15" t="s">
        <v>9</v>
      </c>
      <c r="C8" s="14">
        <v>23</v>
      </c>
      <c r="D8" s="15">
        <f>C8/C11</f>
        <v>0.34328358208955223</v>
      </c>
      <c r="E8" s="14">
        <v>35</v>
      </c>
      <c r="F8" s="15">
        <f>E8/E11</f>
        <v>0.17156862745098039</v>
      </c>
      <c r="G8" s="14">
        <f t="shared" si="0"/>
        <v>58</v>
      </c>
      <c r="H8" s="15">
        <f>G8/G11</f>
        <v>0.2140221402214022</v>
      </c>
      <c r="I8" s="15">
        <v>42</v>
      </c>
      <c r="J8" s="15">
        <f>I8/I11</f>
        <v>0.40384615384615385</v>
      </c>
    </row>
    <row r="9" spans="1:10">
      <c r="A9" s="29" t="s">
        <v>101</v>
      </c>
      <c r="B9" s="15" t="s">
        <v>83</v>
      </c>
      <c r="C9" s="14">
        <v>24</v>
      </c>
      <c r="D9" s="15">
        <f>C9/C11</f>
        <v>0.35820895522388058</v>
      </c>
      <c r="E9" s="14">
        <v>89</v>
      </c>
      <c r="F9" s="15">
        <f>E9/E11</f>
        <v>0.43627450980392157</v>
      </c>
      <c r="G9" s="14">
        <f t="shared" si="0"/>
        <v>113</v>
      </c>
      <c r="H9" s="15">
        <f>G9/G11</f>
        <v>0.41697416974169743</v>
      </c>
      <c r="I9" s="15">
        <v>51</v>
      </c>
      <c r="J9" s="15">
        <f>I9/I11</f>
        <v>0.49038461538461536</v>
      </c>
    </row>
    <row r="10" spans="1:10">
      <c r="A10" s="23"/>
      <c r="B10" s="15" t="s">
        <v>10</v>
      </c>
      <c r="C10" s="14">
        <v>20</v>
      </c>
      <c r="D10" s="15">
        <f>C10/C11</f>
        <v>0.29850746268656714</v>
      </c>
      <c r="E10" s="14">
        <v>80</v>
      </c>
      <c r="F10" s="15">
        <f>E10/E11</f>
        <v>0.39215686274509803</v>
      </c>
      <c r="G10" s="14">
        <f t="shared" si="0"/>
        <v>100</v>
      </c>
      <c r="H10" s="15">
        <f>G10/G11</f>
        <v>0.36900369003690037</v>
      </c>
      <c r="I10" s="15">
        <v>11</v>
      </c>
      <c r="J10" s="15">
        <f>I10/I11</f>
        <v>0.10576923076923077</v>
      </c>
    </row>
    <row r="11" spans="1:10" s="21" customFormat="1">
      <c r="A11" s="17"/>
      <c r="B11" s="20" t="s">
        <v>77</v>
      </c>
      <c r="C11" s="19">
        <f>SUM(C8:C10)</f>
        <v>67</v>
      </c>
      <c r="D11" s="20"/>
      <c r="E11" s="19">
        <f>SUM(E8:E10)</f>
        <v>204</v>
      </c>
      <c r="F11" s="20"/>
      <c r="G11" s="19">
        <f t="shared" si="0"/>
        <v>271</v>
      </c>
      <c r="H11" s="20"/>
      <c r="I11" s="20">
        <f>SUM(I8:I10)</f>
        <v>104</v>
      </c>
      <c r="J11" s="20"/>
    </row>
    <row r="12" spans="1:10">
      <c r="A12" s="22" t="s">
        <v>102</v>
      </c>
      <c r="B12" s="15" t="s">
        <v>11</v>
      </c>
      <c r="C12" s="14">
        <v>25</v>
      </c>
      <c r="D12" s="15">
        <f>C12/C15</f>
        <v>0.37313432835820898</v>
      </c>
      <c r="E12" s="14">
        <v>45</v>
      </c>
      <c r="F12" s="15">
        <f>E12/E15</f>
        <v>0.2132701421800948</v>
      </c>
      <c r="G12" s="14">
        <f t="shared" si="0"/>
        <v>70</v>
      </c>
      <c r="H12" s="15">
        <f>G12/G15</f>
        <v>0.25179856115107913</v>
      </c>
      <c r="I12" s="15">
        <v>49</v>
      </c>
      <c r="J12" s="15">
        <f>I12/I15</f>
        <v>0.47115384615384615</v>
      </c>
    </row>
    <row r="13" spans="1:10">
      <c r="A13" s="22" t="s">
        <v>103</v>
      </c>
      <c r="B13" s="15" t="s">
        <v>81</v>
      </c>
      <c r="C13" s="14">
        <v>31</v>
      </c>
      <c r="D13" s="15">
        <f>C13/C15</f>
        <v>0.46268656716417911</v>
      </c>
      <c r="E13" s="14">
        <v>95</v>
      </c>
      <c r="F13" s="15">
        <f>E13/E15</f>
        <v>0.45023696682464454</v>
      </c>
      <c r="G13" s="14">
        <f t="shared" si="0"/>
        <v>126</v>
      </c>
      <c r="H13" s="15">
        <f>G13/G15</f>
        <v>0.45323741007194246</v>
      </c>
      <c r="I13" s="15">
        <v>50</v>
      </c>
      <c r="J13" s="15">
        <f>I13/I15</f>
        <v>0.48076923076923078</v>
      </c>
    </row>
    <row r="14" spans="1:10">
      <c r="A14" s="22"/>
      <c r="B14" s="15" t="s">
        <v>9</v>
      </c>
      <c r="C14" s="14">
        <v>11</v>
      </c>
      <c r="D14" s="15">
        <f>C14/C15</f>
        <v>0.16417910447761194</v>
      </c>
      <c r="E14" s="14">
        <v>71</v>
      </c>
      <c r="F14" s="15">
        <f>E14/E15</f>
        <v>0.33649289099526064</v>
      </c>
      <c r="G14" s="14">
        <f t="shared" si="0"/>
        <v>82</v>
      </c>
      <c r="H14" s="15">
        <f>G14/G15</f>
        <v>0.29496402877697842</v>
      </c>
      <c r="I14" s="15">
        <v>5</v>
      </c>
      <c r="J14" s="15">
        <f>I14/I15</f>
        <v>4.807692307692308E-2</v>
      </c>
    </row>
    <row r="15" spans="1:10" s="21" customFormat="1">
      <c r="A15" s="17"/>
      <c r="B15" s="20" t="s">
        <v>77</v>
      </c>
      <c r="C15" s="19">
        <f>SUM(C12:C14)</f>
        <v>67</v>
      </c>
      <c r="D15" s="20"/>
      <c r="E15" s="19">
        <f>SUM(E12:E14)</f>
        <v>211</v>
      </c>
      <c r="F15" s="20"/>
      <c r="G15" s="19">
        <f t="shared" si="0"/>
        <v>278</v>
      </c>
      <c r="H15" s="20"/>
      <c r="I15" s="20">
        <f>SUM(I12:I14)</f>
        <v>104</v>
      </c>
      <c r="J15" s="20"/>
    </row>
    <row r="16" spans="1:10" ht="12.75" customHeight="1">
      <c r="A16" s="22" t="s">
        <v>104</v>
      </c>
      <c r="B16" s="15" t="s">
        <v>9</v>
      </c>
      <c r="C16" s="14">
        <v>25</v>
      </c>
      <c r="D16" s="15">
        <f>C16/C19</f>
        <v>0.37878787878787878</v>
      </c>
      <c r="E16" s="14">
        <v>47</v>
      </c>
      <c r="F16" s="15">
        <f>E16/E19</f>
        <v>0.22380952380952382</v>
      </c>
      <c r="G16" s="14">
        <f t="shared" si="0"/>
        <v>72</v>
      </c>
      <c r="H16" s="15">
        <f>G16/G19</f>
        <v>0.2608695652173913</v>
      </c>
      <c r="I16" s="15">
        <v>50</v>
      </c>
      <c r="J16" s="15">
        <f>I16/I19</f>
        <v>0.48076923076923078</v>
      </c>
    </row>
    <row r="17" spans="1:10">
      <c r="A17" s="22" t="s">
        <v>105</v>
      </c>
      <c r="B17" s="15" t="s">
        <v>83</v>
      </c>
      <c r="C17" s="14">
        <v>31</v>
      </c>
      <c r="D17" s="15">
        <f>C17/C19</f>
        <v>0.46969696969696972</v>
      </c>
      <c r="E17" s="14">
        <v>94</v>
      </c>
      <c r="F17" s="15">
        <f>E17/E19</f>
        <v>0.44761904761904764</v>
      </c>
      <c r="G17" s="14">
        <f t="shared" si="0"/>
        <v>125</v>
      </c>
      <c r="H17" s="15">
        <f>G17/G19</f>
        <v>0.45289855072463769</v>
      </c>
      <c r="I17" s="15">
        <v>50</v>
      </c>
      <c r="J17" s="15">
        <f>I17/I19</f>
        <v>0.48076923076923078</v>
      </c>
    </row>
    <row r="18" spans="1:10">
      <c r="A18" s="22"/>
      <c r="B18" s="15" t="s">
        <v>10</v>
      </c>
      <c r="C18" s="14">
        <v>10</v>
      </c>
      <c r="D18" s="15">
        <f>C18/C19</f>
        <v>0.15151515151515152</v>
      </c>
      <c r="E18" s="14">
        <v>69</v>
      </c>
      <c r="F18" s="15">
        <f>E18/E19</f>
        <v>0.32857142857142857</v>
      </c>
      <c r="G18" s="14">
        <f t="shared" si="0"/>
        <v>79</v>
      </c>
      <c r="H18" s="15">
        <f>G18/G19</f>
        <v>0.28623188405797101</v>
      </c>
      <c r="I18" s="15">
        <v>4</v>
      </c>
      <c r="J18" s="15">
        <f>I18/I19</f>
        <v>3.8461538461538464E-2</v>
      </c>
    </row>
    <row r="19" spans="1:10" s="21" customFormat="1">
      <c r="A19" s="17"/>
      <c r="B19" s="20" t="s">
        <v>77</v>
      </c>
      <c r="C19" s="19">
        <f>SUM(C16:C18)</f>
        <v>66</v>
      </c>
      <c r="D19" s="20"/>
      <c r="E19" s="19">
        <f>SUM(E16:E18)</f>
        <v>210</v>
      </c>
      <c r="F19" s="20"/>
      <c r="G19" s="19">
        <f t="shared" si="0"/>
        <v>276</v>
      </c>
      <c r="H19" s="20"/>
      <c r="I19" s="20">
        <f>SUM(I16:I18)</f>
        <v>104</v>
      </c>
      <c r="J19" s="20"/>
    </row>
    <row r="20" spans="1:10">
      <c r="A20" s="22" t="s">
        <v>106</v>
      </c>
      <c r="B20" s="15" t="s">
        <v>10</v>
      </c>
      <c r="C20" s="14">
        <v>34</v>
      </c>
      <c r="D20" s="15">
        <f>C20/66</f>
        <v>0.51515151515151514</v>
      </c>
      <c r="E20" s="14">
        <v>118</v>
      </c>
      <c r="F20" s="15">
        <f>E20/209</f>
        <v>0.56459330143540665</v>
      </c>
      <c r="G20" s="14">
        <f t="shared" si="0"/>
        <v>152</v>
      </c>
      <c r="H20" s="15">
        <f>G20/275</f>
        <v>0.55272727272727273</v>
      </c>
      <c r="I20" s="15">
        <v>66</v>
      </c>
      <c r="J20" s="15">
        <f>I20/106</f>
        <v>0.62264150943396224</v>
      </c>
    </row>
    <row r="21" spans="1:10">
      <c r="A21" s="22" t="s">
        <v>107</v>
      </c>
      <c r="B21" s="15" t="s">
        <v>82</v>
      </c>
      <c r="C21" s="14">
        <v>28</v>
      </c>
      <c r="D21" s="15">
        <f>C21/66</f>
        <v>0.42424242424242425</v>
      </c>
      <c r="E21" s="14">
        <v>81</v>
      </c>
      <c r="F21" s="15">
        <f>E21/209</f>
        <v>0.38755980861244022</v>
      </c>
      <c r="G21" s="14">
        <f t="shared" si="0"/>
        <v>109</v>
      </c>
      <c r="H21" s="15">
        <f>G21/275</f>
        <v>0.39636363636363636</v>
      </c>
      <c r="I21" s="15">
        <v>37</v>
      </c>
      <c r="J21" s="15">
        <f>I21/106</f>
        <v>0.34905660377358488</v>
      </c>
    </row>
    <row r="22" spans="1:10">
      <c r="A22" s="22"/>
      <c r="B22" s="15" t="s">
        <v>11</v>
      </c>
      <c r="C22" s="14">
        <v>4</v>
      </c>
      <c r="D22" s="15">
        <f>C22/66</f>
        <v>6.0606060606060608E-2</v>
      </c>
      <c r="E22" s="14">
        <v>10</v>
      </c>
      <c r="F22" s="15">
        <f>E22/209</f>
        <v>4.784688995215311E-2</v>
      </c>
      <c r="G22" s="14">
        <f t="shared" si="0"/>
        <v>14</v>
      </c>
      <c r="H22" s="15">
        <f>G22/275</f>
        <v>5.0909090909090911E-2</v>
      </c>
      <c r="I22" s="15">
        <v>3</v>
      </c>
      <c r="J22" s="15">
        <f>I22/106</f>
        <v>2.8301886792452831E-2</v>
      </c>
    </row>
    <row r="23" spans="1:10" s="21" customFormat="1">
      <c r="A23" s="17"/>
      <c r="B23" s="20" t="s">
        <v>77</v>
      </c>
      <c r="C23" s="19">
        <f>SUM(C20:C22)</f>
        <v>66</v>
      </c>
      <c r="D23" s="20"/>
      <c r="E23" s="19">
        <f>SUM(E20:E22)</f>
        <v>209</v>
      </c>
      <c r="F23" s="20"/>
      <c r="G23" s="19">
        <f t="shared" si="0"/>
        <v>275</v>
      </c>
      <c r="H23" s="20"/>
      <c r="I23" s="20">
        <f>SUM(I20:I22)</f>
        <v>106</v>
      </c>
      <c r="J23" s="20"/>
    </row>
    <row r="24" spans="1:10">
      <c r="A24" s="22" t="s">
        <v>108</v>
      </c>
      <c r="B24" s="15" t="s">
        <v>10</v>
      </c>
      <c r="C24" s="14">
        <v>16</v>
      </c>
      <c r="D24" s="15">
        <f>C24/65</f>
        <v>0.24615384615384617</v>
      </c>
      <c r="E24" s="14">
        <v>45</v>
      </c>
      <c r="F24" s="15">
        <f>E24/211</f>
        <v>0.2132701421800948</v>
      </c>
      <c r="G24" s="14">
        <f t="shared" si="0"/>
        <v>61</v>
      </c>
      <c r="H24" s="15">
        <f>G24/276</f>
        <v>0.2210144927536232</v>
      </c>
      <c r="I24" s="15">
        <v>19</v>
      </c>
      <c r="J24" s="15">
        <f>I24/106</f>
        <v>0.17924528301886791</v>
      </c>
    </row>
    <row r="25" spans="1:10">
      <c r="A25" s="22" t="s">
        <v>109</v>
      </c>
      <c r="B25" s="15" t="s">
        <v>79</v>
      </c>
      <c r="C25" s="14">
        <v>32</v>
      </c>
      <c r="D25" s="15">
        <f>C25/65</f>
        <v>0.49230769230769234</v>
      </c>
      <c r="E25" s="14">
        <v>110</v>
      </c>
      <c r="F25" s="15">
        <f>E25/211</f>
        <v>0.52132701421800953</v>
      </c>
      <c r="G25" s="14">
        <f t="shared" si="0"/>
        <v>142</v>
      </c>
      <c r="H25" s="15">
        <f>G25/276</f>
        <v>0.51449275362318836</v>
      </c>
      <c r="I25" s="15">
        <v>56</v>
      </c>
      <c r="J25" s="15">
        <f>I25/106</f>
        <v>0.52830188679245282</v>
      </c>
    </row>
    <row r="26" spans="1:10">
      <c r="A26" s="22"/>
      <c r="B26" s="15" t="s">
        <v>9</v>
      </c>
      <c r="C26" s="14">
        <v>17</v>
      </c>
      <c r="D26" s="15">
        <f>C26/65</f>
        <v>0.26153846153846155</v>
      </c>
      <c r="E26" s="14">
        <v>56</v>
      </c>
      <c r="F26" s="15">
        <f>E26/211</f>
        <v>0.26540284360189575</v>
      </c>
      <c r="G26" s="14">
        <f t="shared" si="0"/>
        <v>73</v>
      </c>
      <c r="H26" s="15">
        <f>G26/276</f>
        <v>0.26449275362318841</v>
      </c>
      <c r="I26" s="15">
        <v>31</v>
      </c>
      <c r="J26" s="15">
        <f>I26/106</f>
        <v>0.29245283018867924</v>
      </c>
    </row>
    <row r="27" spans="1:10" s="21" customFormat="1">
      <c r="A27" s="17"/>
      <c r="B27" s="20" t="s">
        <v>77</v>
      </c>
      <c r="C27" s="19">
        <f>SUM(C24:C26)</f>
        <v>65</v>
      </c>
      <c r="D27" s="20"/>
      <c r="E27" s="19">
        <f>SUM(E24:E26)</f>
        <v>211</v>
      </c>
      <c r="F27" s="20"/>
      <c r="G27" s="19">
        <f t="shared" si="0"/>
        <v>276</v>
      </c>
      <c r="H27" s="20"/>
      <c r="I27" s="20">
        <f>SUM(I24:I26)</f>
        <v>106</v>
      </c>
      <c r="J27" s="20"/>
    </row>
    <row r="28" spans="1:10">
      <c r="A28" s="22" t="s">
        <v>110</v>
      </c>
      <c r="B28" s="15" t="s">
        <v>11</v>
      </c>
      <c r="C28" s="14">
        <v>39</v>
      </c>
      <c r="D28" s="15">
        <f>C28/67</f>
        <v>0.58208955223880599</v>
      </c>
      <c r="E28" s="14">
        <v>118</v>
      </c>
      <c r="F28" s="15">
        <f>E28/211</f>
        <v>0.55924170616113744</v>
      </c>
      <c r="G28" s="14">
        <f t="shared" si="0"/>
        <v>157</v>
      </c>
      <c r="H28" s="15">
        <f>G28/278</f>
        <v>0.56474820143884896</v>
      </c>
      <c r="I28" s="15">
        <v>48</v>
      </c>
      <c r="J28" s="15">
        <f>I28/106</f>
        <v>0.45283018867924529</v>
      </c>
    </row>
    <row r="29" spans="1:10">
      <c r="A29" s="22" t="s">
        <v>111</v>
      </c>
      <c r="B29" s="15" t="s">
        <v>81</v>
      </c>
      <c r="C29" s="14">
        <v>25</v>
      </c>
      <c r="D29" s="15">
        <f>C29/67</f>
        <v>0.37313432835820898</v>
      </c>
      <c r="E29" s="14">
        <v>73</v>
      </c>
      <c r="F29" s="15">
        <f>E29/211</f>
        <v>0.34597156398104267</v>
      </c>
      <c r="G29" s="14">
        <f t="shared" si="0"/>
        <v>98</v>
      </c>
      <c r="H29" s="15">
        <f>G29/278</f>
        <v>0.35251798561151076</v>
      </c>
      <c r="I29" s="15">
        <v>47</v>
      </c>
      <c r="J29" s="15">
        <f>I29/106</f>
        <v>0.44339622641509435</v>
      </c>
    </row>
    <row r="30" spans="1:10">
      <c r="A30" s="22"/>
      <c r="B30" s="15" t="s">
        <v>9</v>
      </c>
      <c r="C30" s="14">
        <v>3</v>
      </c>
      <c r="D30" s="15">
        <f>C30/67</f>
        <v>4.4776119402985072E-2</v>
      </c>
      <c r="E30" s="14">
        <v>20</v>
      </c>
      <c r="F30" s="15">
        <f>E30/211</f>
        <v>9.4786729857819899E-2</v>
      </c>
      <c r="G30" s="14">
        <f t="shared" si="0"/>
        <v>23</v>
      </c>
      <c r="H30" s="15">
        <f>G30/278</f>
        <v>8.2733812949640287E-2</v>
      </c>
      <c r="I30" s="15">
        <v>11</v>
      </c>
      <c r="J30" s="15">
        <f>I30/106</f>
        <v>0.10377358490566038</v>
      </c>
    </row>
    <row r="31" spans="1:10" s="21" customFormat="1">
      <c r="A31" s="17"/>
      <c r="B31" s="20" t="s">
        <v>77</v>
      </c>
      <c r="C31" s="19">
        <f>SUM(C28:C30)</f>
        <v>67</v>
      </c>
      <c r="D31" s="20"/>
      <c r="E31" s="19">
        <f>SUM(E28:E30)</f>
        <v>211</v>
      </c>
      <c r="F31" s="20"/>
      <c r="G31" s="19">
        <f t="shared" si="0"/>
        <v>278</v>
      </c>
      <c r="H31" s="20"/>
      <c r="I31" s="20">
        <f>SUM(I28:I30)</f>
        <v>106</v>
      </c>
      <c r="J31" s="20"/>
    </row>
    <row r="32" spans="1:10">
      <c r="A32" s="11" t="s">
        <v>112</v>
      </c>
      <c r="B32" s="15" t="s">
        <v>11</v>
      </c>
      <c r="C32" s="14">
        <v>27</v>
      </c>
      <c r="D32" s="15">
        <f>C32/65</f>
        <v>0.41538461538461541</v>
      </c>
      <c r="E32" s="14">
        <v>96</v>
      </c>
      <c r="F32" s="15">
        <f>E32/206</f>
        <v>0.46601941747572817</v>
      </c>
      <c r="G32" s="14">
        <f t="shared" si="0"/>
        <v>123</v>
      </c>
      <c r="H32" s="15">
        <f>G32/271</f>
        <v>0.45387453874538747</v>
      </c>
      <c r="I32" s="15">
        <v>36</v>
      </c>
      <c r="J32" s="15">
        <f>I32/104</f>
        <v>0.34615384615384615</v>
      </c>
    </row>
    <row r="33" spans="1:10">
      <c r="A33" s="11" t="s">
        <v>113</v>
      </c>
      <c r="B33" s="15" t="s">
        <v>80</v>
      </c>
      <c r="C33" s="14">
        <v>28</v>
      </c>
      <c r="D33" s="15">
        <f>C33/65</f>
        <v>0.43076923076923079</v>
      </c>
      <c r="E33" s="14">
        <v>89</v>
      </c>
      <c r="F33" s="15">
        <f>E33/206</f>
        <v>0.43203883495145629</v>
      </c>
      <c r="G33" s="14">
        <f t="shared" si="0"/>
        <v>117</v>
      </c>
      <c r="H33" s="15">
        <f>G33/271</f>
        <v>0.43173431734317341</v>
      </c>
      <c r="I33" s="15">
        <v>55</v>
      </c>
      <c r="J33" s="15">
        <f>I33/104</f>
        <v>0.52884615384615385</v>
      </c>
    </row>
    <row r="34" spans="1:10">
      <c r="B34" s="15" t="s">
        <v>14</v>
      </c>
      <c r="C34" s="14">
        <v>10</v>
      </c>
      <c r="D34" s="15">
        <f>C34/65</f>
        <v>0.15384615384615385</v>
      </c>
      <c r="E34" s="14">
        <v>21</v>
      </c>
      <c r="F34" s="15">
        <f>E34/206</f>
        <v>0.10194174757281553</v>
      </c>
      <c r="G34" s="14">
        <f t="shared" si="0"/>
        <v>31</v>
      </c>
      <c r="H34" s="15">
        <f>G34/271</f>
        <v>0.11439114391143912</v>
      </c>
      <c r="I34" s="15">
        <v>13</v>
      </c>
      <c r="J34" s="15">
        <f>I34/104</f>
        <v>0.125</v>
      </c>
    </row>
    <row r="35" spans="1:10" s="21" customFormat="1">
      <c r="A35" s="17"/>
      <c r="B35" s="20" t="s">
        <v>77</v>
      </c>
      <c r="C35" s="19">
        <f>SUM(C32:C34)</f>
        <v>65</v>
      </c>
      <c r="D35" s="20"/>
      <c r="E35" s="19">
        <f>SUM(E32:E34)</f>
        <v>206</v>
      </c>
      <c r="F35" s="20"/>
      <c r="G35" s="19">
        <f t="shared" ref="G35:G51" si="1">C35+E35</f>
        <v>271</v>
      </c>
      <c r="H35" s="20"/>
      <c r="I35" s="20">
        <f>SUM(I32:I34)</f>
        <v>104</v>
      </c>
      <c r="J35" s="20"/>
    </row>
    <row r="36" spans="1:10">
      <c r="A36" s="22" t="s">
        <v>114</v>
      </c>
      <c r="B36" s="15" t="s">
        <v>11</v>
      </c>
      <c r="C36" s="14">
        <v>25</v>
      </c>
      <c r="D36" s="15">
        <f>C36/64</f>
        <v>0.390625</v>
      </c>
      <c r="E36" s="14">
        <v>76</v>
      </c>
      <c r="F36" s="15">
        <f>E36/206</f>
        <v>0.36893203883495146</v>
      </c>
      <c r="G36" s="14">
        <f t="shared" si="1"/>
        <v>101</v>
      </c>
      <c r="H36" s="15">
        <f>G36/270</f>
        <v>0.37407407407407406</v>
      </c>
      <c r="I36" s="15">
        <v>37</v>
      </c>
      <c r="J36" s="15">
        <f>I36/104</f>
        <v>0.35576923076923078</v>
      </c>
    </row>
    <row r="37" spans="1:10">
      <c r="A37" s="22" t="s">
        <v>115</v>
      </c>
      <c r="B37" s="15" t="s">
        <v>80</v>
      </c>
      <c r="C37" s="14">
        <v>30</v>
      </c>
      <c r="D37" s="15">
        <f>C37/64</f>
        <v>0.46875</v>
      </c>
      <c r="E37" s="14">
        <v>97</v>
      </c>
      <c r="F37" s="15">
        <f>E37/206</f>
        <v>0.470873786407767</v>
      </c>
      <c r="G37" s="14">
        <f t="shared" si="1"/>
        <v>127</v>
      </c>
      <c r="H37" s="15">
        <f>G37/270</f>
        <v>0.47037037037037038</v>
      </c>
      <c r="I37" s="28">
        <v>51</v>
      </c>
      <c r="J37" s="15">
        <f>I37/104</f>
        <v>0.49038461538461536</v>
      </c>
    </row>
    <row r="38" spans="1:10">
      <c r="A38" s="22"/>
      <c r="B38" s="15" t="s">
        <v>14</v>
      </c>
      <c r="C38" s="14">
        <v>9</v>
      </c>
      <c r="D38" s="15">
        <f>C38/64</f>
        <v>0.140625</v>
      </c>
      <c r="E38" s="14">
        <v>33</v>
      </c>
      <c r="F38" s="15">
        <f>E38/206</f>
        <v>0.16019417475728157</v>
      </c>
      <c r="G38" s="14">
        <f t="shared" si="1"/>
        <v>42</v>
      </c>
      <c r="H38" s="15">
        <f>G38/270</f>
        <v>0.15555555555555556</v>
      </c>
      <c r="I38" s="28">
        <v>16</v>
      </c>
      <c r="J38" s="15">
        <f>I38/104</f>
        <v>0.15384615384615385</v>
      </c>
    </row>
    <row r="39" spans="1:10" s="21" customFormat="1">
      <c r="A39" s="17"/>
      <c r="B39" s="20" t="s">
        <v>77</v>
      </c>
      <c r="C39" s="19">
        <f>SUM(C36:C38)</f>
        <v>64</v>
      </c>
      <c r="D39" s="20"/>
      <c r="E39" s="19">
        <f>SUM(E36:E38)</f>
        <v>206</v>
      </c>
      <c r="F39" s="18"/>
      <c r="G39" s="19">
        <f t="shared" si="1"/>
        <v>270</v>
      </c>
      <c r="H39" s="20"/>
      <c r="I39" s="20">
        <f>SUM(I36:I38)</f>
        <v>104</v>
      </c>
      <c r="J39" s="20"/>
    </row>
    <row r="40" spans="1:10">
      <c r="A40" s="22" t="s">
        <v>116</v>
      </c>
      <c r="B40" s="15" t="s">
        <v>10</v>
      </c>
      <c r="C40" s="14">
        <v>40</v>
      </c>
      <c r="D40" s="15">
        <f>C40/65</f>
        <v>0.61538461538461542</v>
      </c>
      <c r="E40" s="14">
        <v>129</v>
      </c>
      <c r="F40" s="15">
        <f>E40/209</f>
        <v>0.61722488038277512</v>
      </c>
      <c r="G40" s="14">
        <f t="shared" si="1"/>
        <v>169</v>
      </c>
      <c r="H40" s="15">
        <f>G40/274</f>
        <v>0.61678832116788318</v>
      </c>
      <c r="I40" s="15">
        <v>60</v>
      </c>
      <c r="J40" s="15">
        <f>I40/105</f>
        <v>0.5714285714285714</v>
      </c>
    </row>
    <row r="41" spans="1:10">
      <c r="A41" s="22" t="s">
        <v>117</v>
      </c>
      <c r="B41" s="15" t="s">
        <v>79</v>
      </c>
      <c r="C41" s="14">
        <v>15</v>
      </c>
      <c r="D41" s="15">
        <f>C41/65</f>
        <v>0.23076923076923078</v>
      </c>
      <c r="E41" s="14">
        <v>65</v>
      </c>
      <c r="F41" s="15">
        <f>E41/209</f>
        <v>0.31100478468899523</v>
      </c>
      <c r="G41" s="14">
        <f t="shared" si="1"/>
        <v>80</v>
      </c>
      <c r="H41" s="15">
        <f>G41/274</f>
        <v>0.29197080291970801</v>
      </c>
      <c r="I41" s="15">
        <v>39</v>
      </c>
      <c r="J41" s="15">
        <f>I41/105</f>
        <v>0.37142857142857144</v>
      </c>
    </row>
    <row r="42" spans="1:10">
      <c r="A42" s="22"/>
      <c r="B42" s="15" t="s">
        <v>9</v>
      </c>
      <c r="C42" s="14">
        <v>10</v>
      </c>
      <c r="D42" s="15">
        <f>C42/65</f>
        <v>0.15384615384615385</v>
      </c>
      <c r="E42" s="14">
        <v>15</v>
      </c>
      <c r="F42" s="15">
        <f>E42/209</f>
        <v>7.1770334928229665E-2</v>
      </c>
      <c r="G42" s="14">
        <f t="shared" si="1"/>
        <v>25</v>
      </c>
      <c r="H42" s="15">
        <f>G42/274</f>
        <v>9.1240875912408759E-2</v>
      </c>
      <c r="I42" s="15">
        <v>6</v>
      </c>
      <c r="J42" s="15">
        <f>I42/105</f>
        <v>5.7142857142857141E-2</v>
      </c>
    </row>
    <row r="43" spans="1:10" s="21" customFormat="1">
      <c r="A43" s="17"/>
      <c r="B43" s="20" t="s">
        <v>77</v>
      </c>
      <c r="C43" s="19">
        <f>SUM(C40:C42)</f>
        <v>65</v>
      </c>
      <c r="D43" s="20"/>
      <c r="E43" s="19">
        <f>SUM(E40:E42)</f>
        <v>209</v>
      </c>
      <c r="F43" s="20"/>
      <c r="G43" s="19">
        <f t="shared" si="1"/>
        <v>274</v>
      </c>
      <c r="H43" s="20"/>
      <c r="I43" s="20">
        <f>SUM(I40:I42)</f>
        <v>105</v>
      </c>
      <c r="J43" s="20"/>
    </row>
    <row r="44" spans="1:10">
      <c r="A44" s="22" t="s">
        <v>118</v>
      </c>
      <c r="B44" s="15" t="s">
        <v>14</v>
      </c>
      <c r="C44" s="14">
        <v>60</v>
      </c>
      <c r="D44" s="15">
        <f>C44/65</f>
        <v>0.92307692307692313</v>
      </c>
      <c r="E44" s="14">
        <v>179</v>
      </c>
      <c r="F44" s="15">
        <f>E44/211</f>
        <v>0.84834123222748814</v>
      </c>
      <c r="G44" s="14">
        <f t="shared" si="1"/>
        <v>239</v>
      </c>
      <c r="H44" s="15">
        <f>G44/276</f>
        <v>0.86594202898550721</v>
      </c>
      <c r="I44" s="15">
        <v>91</v>
      </c>
      <c r="J44" s="15">
        <f>I44/105</f>
        <v>0.8666666666666667</v>
      </c>
    </row>
    <row r="45" spans="1:10">
      <c r="A45" s="22" t="s">
        <v>119</v>
      </c>
      <c r="B45" s="15" t="s">
        <v>65</v>
      </c>
      <c r="C45" s="14">
        <v>5</v>
      </c>
      <c r="D45" s="15">
        <f>C45/65</f>
        <v>7.6923076923076927E-2</v>
      </c>
      <c r="E45" s="14">
        <v>31</v>
      </c>
      <c r="F45" s="15">
        <f>E45/211</f>
        <v>0.14691943127962084</v>
      </c>
      <c r="G45" s="14">
        <f t="shared" si="1"/>
        <v>36</v>
      </c>
      <c r="H45" s="15">
        <f>G45/276</f>
        <v>0.13043478260869565</v>
      </c>
      <c r="I45" s="15">
        <v>14</v>
      </c>
      <c r="J45" s="15">
        <f>I45/105</f>
        <v>0.13333333333333333</v>
      </c>
    </row>
    <row r="46" spans="1:10">
      <c r="A46" s="22"/>
      <c r="B46" s="15" t="s">
        <v>10</v>
      </c>
      <c r="C46" s="14">
        <v>0</v>
      </c>
      <c r="D46" s="15">
        <f>C46/65</f>
        <v>0</v>
      </c>
      <c r="E46" s="14">
        <v>1</v>
      </c>
      <c r="F46" s="15">
        <f>E46/211</f>
        <v>4.7393364928909956E-3</v>
      </c>
      <c r="G46" s="14">
        <f t="shared" si="1"/>
        <v>1</v>
      </c>
      <c r="H46" s="15">
        <f>G46/276</f>
        <v>3.6231884057971015E-3</v>
      </c>
      <c r="I46" s="15">
        <v>0</v>
      </c>
      <c r="J46" s="15">
        <f>I46/105</f>
        <v>0</v>
      </c>
    </row>
    <row r="47" spans="1:10" s="21" customFormat="1">
      <c r="A47" s="17"/>
      <c r="B47" s="20" t="s">
        <v>77</v>
      </c>
      <c r="C47" s="19">
        <f>SUM(C44:C46)</f>
        <v>65</v>
      </c>
      <c r="D47" s="20"/>
      <c r="E47" s="19">
        <f>SUM(E44:E46)</f>
        <v>211</v>
      </c>
      <c r="F47" s="20"/>
      <c r="G47" s="19">
        <f t="shared" si="1"/>
        <v>276</v>
      </c>
      <c r="H47" s="20"/>
      <c r="I47" s="20">
        <f>SUM(I44:I46)</f>
        <v>105</v>
      </c>
      <c r="J47" s="20"/>
    </row>
    <row r="48" spans="1:10">
      <c r="A48" s="22" t="s">
        <v>120</v>
      </c>
      <c r="B48" s="15" t="s">
        <v>14</v>
      </c>
      <c r="C48" s="14">
        <v>45</v>
      </c>
      <c r="D48" s="15">
        <f>C48/64</f>
        <v>0.703125</v>
      </c>
      <c r="E48" s="14">
        <v>149</v>
      </c>
      <c r="F48" s="15">
        <f>E48/209</f>
        <v>0.71291866028708128</v>
      </c>
      <c r="G48" s="14">
        <f t="shared" si="1"/>
        <v>194</v>
      </c>
      <c r="H48" s="15">
        <f>G48/273</f>
        <v>0.71062271062271065</v>
      </c>
      <c r="I48" s="15">
        <v>69</v>
      </c>
      <c r="J48" s="15">
        <f>I48/105</f>
        <v>0.65714285714285714</v>
      </c>
    </row>
    <row r="49" spans="1:10">
      <c r="A49" s="22" t="s">
        <v>121</v>
      </c>
      <c r="B49" s="15" t="s">
        <v>78</v>
      </c>
      <c r="C49" s="14">
        <v>19</v>
      </c>
      <c r="D49" s="15">
        <f>C49/64</f>
        <v>0.296875</v>
      </c>
      <c r="E49" s="14">
        <v>56</v>
      </c>
      <c r="F49" s="15">
        <f>E49/209</f>
        <v>0.26794258373205743</v>
      </c>
      <c r="G49" s="14">
        <f t="shared" si="1"/>
        <v>75</v>
      </c>
      <c r="H49" s="15">
        <f>G49/273</f>
        <v>0.27472527472527475</v>
      </c>
      <c r="I49" s="15">
        <v>33</v>
      </c>
      <c r="J49" s="15">
        <f>I49/105</f>
        <v>0.31428571428571428</v>
      </c>
    </row>
    <row r="50" spans="1:10">
      <c r="A50" s="22"/>
      <c r="B50" s="15" t="s">
        <v>11</v>
      </c>
      <c r="C50" s="14">
        <v>0</v>
      </c>
      <c r="D50" s="15">
        <f>C50/64</f>
        <v>0</v>
      </c>
      <c r="E50" s="14">
        <v>4</v>
      </c>
      <c r="F50" s="15">
        <f>E50/209</f>
        <v>1.9138755980861243E-2</v>
      </c>
      <c r="G50" s="14">
        <f t="shared" si="1"/>
        <v>4</v>
      </c>
      <c r="H50" s="15">
        <f>G50/273</f>
        <v>1.4652014652014652E-2</v>
      </c>
      <c r="I50" s="15">
        <v>3</v>
      </c>
      <c r="J50" s="15">
        <f>I50/105</f>
        <v>2.8571428571428571E-2</v>
      </c>
    </row>
    <row r="51" spans="1:10" s="21" customFormat="1">
      <c r="A51" s="24"/>
      <c r="B51" s="20" t="s">
        <v>77</v>
      </c>
      <c r="C51" s="19">
        <f>SUM(C48:C50)</f>
        <v>64</v>
      </c>
      <c r="D51" s="20"/>
      <c r="E51" s="19">
        <f>SUM(E48:E50)</f>
        <v>209</v>
      </c>
      <c r="F51" s="18"/>
      <c r="G51" s="19">
        <f t="shared" si="1"/>
        <v>273</v>
      </c>
      <c r="H51" s="20"/>
      <c r="I51" s="20">
        <f>SUM(I48:I50)</f>
        <v>105</v>
      </c>
      <c r="J51" s="20"/>
    </row>
    <row r="53" spans="1:10" ht="15.75">
      <c r="A53" s="26"/>
    </row>
  </sheetData>
  <mergeCells count="4">
    <mergeCell ref="C1:D1"/>
    <mergeCell ref="E1:F1"/>
    <mergeCell ref="G1:H1"/>
    <mergeCell ref="I1:J1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5:G25"/>
  <sheetViews>
    <sheetView workbookViewId="0">
      <selection activeCell="A5" sqref="A5"/>
    </sheetView>
  </sheetViews>
  <sheetFormatPr defaultColWidth="11" defaultRowHeight="15.75"/>
  <cols>
    <col min="1" max="1" width="17.375" bestFit="1" customWidth="1"/>
    <col min="2" max="2" width="27.125" bestFit="1" customWidth="1"/>
  </cols>
  <sheetData>
    <row r="5" spans="2:7">
      <c r="F5" t="s">
        <v>27</v>
      </c>
      <c r="G5" t="s">
        <v>4</v>
      </c>
    </row>
    <row r="6" spans="2:7" ht="18">
      <c r="B6" s="3" t="s">
        <v>5</v>
      </c>
      <c r="C6" s="1" t="s">
        <v>6</v>
      </c>
      <c r="D6" t="s">
        <v>19</v>
      </c>
      <c r="E6" s="1" t="s">
        <v>7</v>
      </c>
    </row>
    <row r="7" spans="2:7">
      <c r="B7" s="4"/>
      <c r="C7" s="1" t="s">
        <v>6</v>
      </c>
      <c r="D7" t="s">
        <v>19</v>
      </c>
      <c r="E7" s="1" t="s">
        <v>8</v>
      </c>
    </row>
    <row r="8" spans="2:7" ht="18">
      <c r="B8" s="3" t="s">
        <v>12</v>
      </c>
      <c r="C8" s="2" t="s">
        <v>10</v>
      </c>
      <c r="D8" t="s">
        <v>19</v>
      </c>
      <c r="E8" t="s">
        <v>20</v>
      </c>
    </row>
    <row r="9" spans="2:7" ht="18">
      <c r="B9" s="3"/>
      <c r="C9" s="2" t="s">
        <v>10</v>
      </c>
      <c r="D9" t="s">
        <v>21</v>
      </c>
      <c r="E9" t="s">
        <v>9</v>
      </c>
    </row>
    <row r="10" spans="2:7" ht="18">
      <c r="B10" s="3" t="s">
        <v>13</v>
      </c>
      <c r="C10" s="2" t="s">
        <v>11</v>
      </c>
      <c r="D10" t="s">
        <v>19</v>
      </c>
      <c r="E10" t="s">
        <v>22</v>
      </c>
    </row>
    <row r="11" spans="2:7" ht="18">
      <c r="B11" s="3"/>
      <c r="C11" s="2" t="s">
        <v>11</v>
      </c>
      <c r="D11" t="s">
        <v>19</v>
      </c>
      <c r="E11" t="s">
        <v>9</v>
      </c>
    </row>
    <row r="12" spans="2:7" ht="18">
      <c r="B12" s="3" t="s">
        <v>15</v>
      </c>
      <c r="C12" s="2" t="s">
        <v>11</v>
      </c>
      <c r="D12" t="s">
        <v>19</v>
      </c>
      <c r="E12" t="s">
        <v>23</v>
      </c>
    </row>
    <row r="13" spans="2:7" ht="18">
      <c r="B13" s="3"/>
      <c r="C13" s="2" t="s">
        <v>11</v>
      </c>
      <c r="D13" t="s">
        <v>19</v>
      </c>
      <c r="E13" t="s">
        <v>14</v>
      </c>
    </row>
    <row r="14" spans="2:7" ht="18">
      <c r="B14" s="3" t="s">
        <v>16</v>
      </c>
      <c r="C14" s="2" t="s">
        <v>10</v>
      </c>
      <c r="D14" t="s">
        <v>19</v>
      </c>
      <c r="E14" t="s">
        <v>20</v>
      </c>
    </row>
    <row r="15" spans="2:7" ht="18">
      <c r="B15" s="3"/>
      <c r="C15" s="2" t="s">
        <v>10</v>
      </c>
      <c r="D15" t="s">
        <v>19</v>
      </c>
      <c r="E15" t="s">
        <v>9</v>
      </c>
    </row>
    <row r="16" spans="2:7" ht="18">
      <c r="B16" s="3" t="s">
        <v>17</v>
      </c>
      <c r="C16" s="2" t="s">
        <v>14</v>
      </c>
      <c r="D16" t="s">
        <v>19</v>
      </c>
      <c r="E16" t="s">
        <v>24</v>
      </c>
    </row>
    <row r="17" spans="2:5" ht="18">
      <c r="B17" s="3"/>
      <c r="C17" s="2" t="s">
        <v>14</v>
      </c>
      <c r="D17" t="s">
        <v>19</v>
      </c>
      <c r="E17" t="s">
        <v>10</v>
      </c>
    </row>
    <row r="18" spans="2:5" ht="18">
      <c r="B18" s="3" t="s">
        <v>18</v>
      </c>
      <c r="C18" s="2" t="s">
        <v>14</v>
      </c>
      <c r="D18" t="s">
        <v>19</v>
      </c>
      <c r="E18" t="s">
        <v>25</v>
      </c>
    </row>
    <row r="19" spans="2:5" ht="18">
      <c r="B19" s="3"/>
      <c r="C19" s="2" t="s">
        <v>14</v>
      </c>
      <c r="D19" t="s">
        <v>19</v>
      </c>
      <c r="E19" t="s">
        <v>11</v>
      </c>
    </row>
    <row r="25" spans="2:5">
      <c r="B25" t="s">
        <v>26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>
  <dimension ref="B5:G25"/>
  <sheetViews>
    <sheetView topLeftCell="B1" workbookViewId="0">
      <selection activeCell="A24" sqref="A24"/>
    </sheetView>
  </sheetViews>
  <sheetFormatPr defaultColWidth="11" defaultRowHeight="15.75"/>
  <cols>
    <col min="1" max="1" width="17.375" bestFit="1" customWidth="1"/>
    <col min="2" max="2" width="27.125" bestFit="1" customWidth="1"/>
    <col min="6" max="6" width="24.625" bestFit="1" customWidth="1"/>
  </cols>
  <sheetData>
    <row r="5" spans="2:7">
      <c r="F5" s="5" t="s">
        <v>27</v>
      </c>
      <c r="G5" s="5" t="s">
        <v>4</v>
      </c>
    </row>
    <row r="6" spans="2:7" ht="18">
      <c r="B6" s="3" t="s">
        <v>5</v>
      </c>
      <c r="C6" s="1" t="s">
        <v>7</v>
      </c>
      <c r="D6" s="5" t="s">
        <v>19</v>
      </c>
      <c r="E6" s="1" t="s">
        <v>6</v>
      </c>
      <c r="F6" s="5" t="s">
        <v>52</v>
      </c>
      <c r="G6" s="6">
        <v>0.96650000000000003</v>
      </c>
    </row>
    <row r="7" spans="2:7">
      <c r="B7" s="4"/>
      <c r="C7" s="1" t="s">
        <v>8</v>
      </c>
      <c r="D7" s="5" t="s">
        <v>19</v>
      </c>
      <c r="E7" s="1" t="s">
        <v>6</v>
      </c>
      <c r="F7" s="5" t="s">
        <v>53</v>
      </c>
      <c r="G7" s="6">
        <v>0.20619999999999999</v>
      </c>
    </row>
    <row r="8" spans="2:7" ht="18">
      <c r="B8" s="3" t="s">
        <v>12</v>
      </c>
      <c r="C8" s="2" t="s">
        <v>10</v>
      </c>
      <c r="D8" s="5" t="s">
        <v>19</v>
      </c>
      <c r="E8" s="5" t="s">
        <v>20</v>
      </c>
      <c r="F8" s="5" t="s">
        <v>54</v>
      </c>
      <c r="G8" s="6">
        <v>0.36990000000000001</v>
      </c>
    </row>
    <row r="9" spans="2:7" ht="18">
      <c r="B9" s="3"/>
      <c r="C9" s="2" t="s">
        <v>10</v>
      </c>
      <c r="D9" s="5" t="s">
        <v>21</v>
      </c>
      <c r="E9" s="5" t="s">
        <v>9</v>
      </c>
      <c r="F9" s="5" t="s">
        <v>55</v>
      </c>
      <c r="G9" s="6">
        <v>0.36070000000000002</v>
      </c>
    </row>
    <row r="10" spans="2:7" ht="18">
      <c r="B10" s="3" t="s">
        <v>13</v>
      </c>
      <c r="C10" s="8" t="s">
        <v>81</v>
      </c>
      <c r="D10" s="8" t="s">
        <v>19</v>
      </c>
      <c r="E10" s="9" t="s">
        <v>11</v>
      </c>
      <c r="F10" s="5" t="s">
        <v>56</v>
      </c>
      <c r="G10" s="6">
        <v>6.9000000000000006E-2</v>
      </c>
    </row>
    <row r="11" spans="2:7" ht="18">
      <c r="B11" s="3"/>
      <c r="C11" s="8" t="s">
        <v>9</v>
      </c>
      <c r="D11" s="8" t="s">
        <v>19</v>
      </c>
      <c r="E11" s="9" t="s">
        <v>11</v>
      </c>
      <c r="F11" s="5" t="s">
        <v>57</v>
      </c>
      <c r="G11" s="6">
        <v>0.26569999999999999</v>
      </c>
    </row>
    <row r="12" spans="2:7" ht="18">
      <c r="B12" s="3" t="s">
        <v>15</v>
      </c>
      <c r="C12" s="5" t="s">
        <v>23</v>
      </c>
      <c r="D12" s="5" t="s">
        <v>19</v>
      </c>
      <c r="E12" s="2" t="s">
        <v>11</v>
      </c>
      <c r="F12" s="5" t="s">
        <v>58</v>
      </c>
      <c r="G12" s="6">
        <v>0.74239999999999995</v>
      </c>
    </row>
    <row r="13" spans="2:7" ht="18">
      <c r="B13" s="3"/>
      <c r="C13" s="5" t="s">
        <v>14</v>
      </c>
      <c r="D13" s="5" t="s">
        <v>19</v>
      </c>
      <c r="E13" s="2" t="s">
        <v>11</v>
      </c>
      <c r="F13" s="5" t="s">
        <v>59</v>
      </c>
      <c r="G13" s="6">
        <v>0.9113</v>
      </c>
    </row>
    <row r="14" spans="2:7" ht="18">
      <c r="B14" s="3" t="s">
        <v>16</v>
      </c>
      <c r="C14" s="5" t="s">
        <v>9</v>
      </c>
      <c r="D14" s="5" t="s">
        <v>19</v>
      </c>
      <c r="E14" s="2" t="s">
        <v>51</v>
      </c>
      <c r="F14" s="5" t="s">
        <v>60</v>
      </c>
      <c r="G14" s="6">
        <v>0.27889999999999998</v>
      </c>
    </row>
    <row r="15" spans="2:7" ht="18">
      <c r="B15" s="3"/>
      <c r="C15" s="5" t="s">
        <v>9</v>
      </c>
      <c r="D15" s="5" t="s">
        <v>19</v>
      </c>
      <c r="E15" s="2" t="s">
        <v>10</v>
      </c>
      <c r="F15" s="5" t="s">
        <v>61</v>
      </c>
      <c r="G15" s="6">
        <v>0.41349999999999998</v>
      </c>
    </row>
    <row r="16" spans="2:7" ht="18">
      <c r="B16" s="3" t="s">
        <v>17</v>
      </c>
      <c r="C16" s="5" t="s">
        <v>65</v>
      </c>
      <c r="D16" s="5" t="s">
        <v>19</v>
      </c>
      <c r="E16" s="2" t="s">
        <v>14</v>
      </c>
      <c r="F16" s="5" t="s">
        <v>62</v>
      </c>
      <c r="G16" s="6">
        <v>0.95020000000000004</v>
      </c>
    </row>
    <row r="17" spans="2:7" ht="18">
      <c r="B17" s="3"/>
      <c r="C17" s="5" t="s">
        <v>10</v>
      </c>
      <c r="D17" s="5" t="s">
        <v>19</v>
      </c>
      <c r="E17" s="2" t="s">
        <v>14</v>
      </c>
      <c r="F17" s="7" t="s">
        <v>95</v>
      </c>
      <c r="G17" s="6"/>
    </row>
    <row r="18" spans="2:7" ht="18">
      <c r="B18" s="3" t="s">
        <v>18</v>
      </c>
      <c r="C18" s="5" t="s">
        <v>25</v>
      </c>
      <c r="D18" s="5" t="s">
        <v>19</v>
      </c>
      <c r="E18" s="2" t="s">
        <v>14</v>
      </c>
      <c r="F18" s="5" t="s">
        <v>63</v>
      </c>
      <c r="G18" s="6">
        <v>0.312</v>
      </c>
    </row>
    <row r="19" spans="2:7" ht="18">
      <c r="B19" s="3"/>
      <c r="C19" s="5" t="s">
        <v>11</v>
      </c>
      <c r="D19" s="8" t="s">
        <v>19</v>
      </c>
      <c r="E19" s="2" t="s">
        <v>14</v>
      </c>
      <c r="F19" s="5" t="s">
        <v>64</v>
      </c>
      <c r="G19" s="6">
        <v>0.3367</v>
      </c>
    </row>
    <row r="25" spans="2:7">
      <c r="B25" t="s">
        <v>26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64"/>
    </sheetView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Table 1</vt:lpstr>
      <vt:lpstr>Genotype distribution</vt:lpstr>
      <vt:lpstr>Table 3</vt:lpstr>
      <vt:lpstr>Table 3 modified</vt:lpstr>
      <vt:lpstr>Munka2</vt:lpstr>
    </vt:vector>
  </TitlesOfParts>
  <Company>DE OEC LMI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István balogh</dc:creator>
  <cp:lastModifiedBy>Gergő</cp:lastModifiedBy>
  <dcterms:created xsi:type="dcterms:W3CDTF">2012-03-07T10:52:34Z</dcterms:created>
  <dcterms:modified xsi:type="dcterms:W3CDTF">2012-10-04T18:55:15Z</dcterms:modified>
</cp:coreProperties>
</file>