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7940" windowHeight="10830"/>
  </bookViews>
  <sheets>
    <sheet name="Table S4" sheetId="1" r:id="rId1"/>
  </sheets>
  <calcPr calcId="125725"/>
</workbook>
</file>

<file path=xl/calcChain.xml><?xml version="1.0" encoding="utf-8"?>
<calcChain xmlns="http://schemas.openxmlformats.org/spreadsheetml/2006/main">
  <c r="O41" i="1"/>
  <c r="O34"/>
  <c r="O32"/>
  <c r="O30"/>
  <c r="O28"/>
  <c r="O26"/>
  <c r="O24"/>
  <c r="O22"/>
  <c r="O13"/>
  <c r="O11"/>
  <c r="O9"/>
  <c r="O7"/>
  <c r="O5"/>
  <c r="K41"/>
  <c r="K32"/>
  <c r="K30"/>
  <c r="K28"/>
  <c r="K26"/>
  <c r="K24"/>
  <c r="K22"/>
  <c r="K13"/>
  <c r="K11"/>
  <c r="K9"/>
  <c r="K7"/>
  <c r="K5"/>
  <c r="N39"/>
  <c r="M39"/>
  <c r="L39"/>
  <c r="J39"/>
  <c r="I39"/>
  <c r="H39"/>
  <c r="K39" s="1"/>
  <c r="J34"/>
  <c r="K34" s="1"/>
  <c r="I34"/>
  <c r="H34"/>
  <c r="L15"/>
  <c r="O15" s="1"/>
  <c r="J15"/>
  <c r="K15" s="1"/>
  <c r="I15"/>
  <c r="H15"/>
  <c r="N3"/>
  <c r="M3"/>
  <c r="L3"/>
  <c r="J3"/>
  <c r="I3"/>
  <c r="H3"/>
  <c r="O3" l="1"/>
  <c r="K3"/>
  <c r="O39"/>
</calcChain>
</file>

<file path=xl/sharedStrings.xml><?xml version="1.0" encoding="utf-8"?>
<sst xmlns="http://schemas.openxmlformats.org/spreadsheetml/2006/main" count="200" uniqueCount="175">
  <si>
    <r>
      <t>MAF</t>
    </r>
    <r>
      <rPr>
        <vertAlign val="superscript"/>
        <sz val="28"/>
        <color theme="1"/>
        <rFont val="Calibri"/>
        <family val="2"/>
      </rPr>
      <t>a</t>
    </r>
    <phoneticPr fontId="2"/>
  </si>
  <si>
    <t>Allele</t>
    <phoneticPr fontId="2"/>
  </si>
  <si>
    <t>Stage</t>
    <phoneticPr fontId="2"/>
  </si>
  <si>
    <t xml:space="preserve">HBV patients </t>
    <phoneticPr fontId="2"/>
  </si>
  <si>
    <t>Resolved individuals</t>
    <phoneticPr fontId="2"/>
  </si>
  <si>
    <r>
      <t>OR</t>
    </r>
    <r>
      <rPr>
        <vertAlign val="superscript"/>
        <sz val="28"/>
        <color theme="1"/>
        <rFont val="Calibri"/>
        <family val="2"/>
      </rPr>
      <t xml:space="preserve">b </t>
    </r>
    <phoneticPr fontId="2"/>
  </si>
  <si>
    <t>dbSNP rsID</t>
    <phoneticPr fontId="2"/>
  </si>
  <si>
    <t>Nearest Gene</t>
    <phoneticPr fontId="2"/>
  </si>
  <si>
    <t>(allele)</t>
    <phoneticPr fontId="2"/>
  </si>
  <si>
    <t>(1/2)</t>
    <phoneticPr fontId="2"/>
  </si>
  <si>
    <t>(population)</t>
    <phoneticPr fontId="2"/>
  </si>
  <si>
    <t xml:space="preserve">95% CI </t>
  </si>
  <si>
    <r>
      <rPr>
        <i/>
        <sz val="28"/>
        <color theme="1"/>
        <rFont val="Calibri"/>
        <family val="2"/>
      </rPr>
      <t>P</t>
    </r>
    <r>
      <rPr>
        <sz val="28"/>
        <color theme="1"/>
        <rFont val="Calibri"/>
        <family val="2"/>
      </rPr>
      <t>-value</t>
    </r>
    <r>
      <rPr>
        <vertAlign val="superscript"/>
        <sz val="28"/>
        <color theme="1"/>
        <rFont val="Calibri"/>
        <family val="2"/>
      </rPr>
      <t xml:space="preserve">c </t>
    </r>
    <phoneticPr fontId="2"/>
  </si>
  <si>
    <r>
      <rPr>
        <i/>
        <sz val="28"/>
        <color theme="1"/>
        <rFont val="Calibri"/>
        <family val="2"/>
      </rPr>
      <t>P</t>
    </r>
    <r>
      <rPr>
        <vertAlign val="subscript"/>
        <sz val="28"/>
        <color theme="1"/>
        <rFont val="Calibri"/>
        <family val="2"/>
      </rPr>
      <t>het</t>
    </r>
    <r>
      <rPr>
        <vertAlign val="superscript"/>
        <sz val="28"/>
        <color theme="1"/>
        <rFont val="Calibri"/>
        <family val="2"/>
      </rPr>
      <t>d</t>
    </r>
    <phoneticPr fontId="2"/>
  </si>
  <si>
    <t>rs3077</t>
    <phoneticPr fontId="2"/>
  </si>
  <si>
    <t>HLA-DPA1</t>
    <phoneticPr fontId="2"/>
  </si>
  <si>
    <t>T/C</t>
    <phoneticPr fontId="2"/>
  </si>
  <si>
    <t>Japanese</t>
    <phoneticPr fontId="2"/>
  </si>
  <si>
    <r>
      <t>1.68×10</t>
    </r>
    <r>
      <rPr>
        <vertAlign val="superscript"/>
        <sz val="28"/>
        <color theme="1"/>
        <rFont val="Calibri"/>
        <family val="2"/>
      </rPr>
      <t>-6</t>
    </r>
    <phoneticPr fontId="2"/>
  </si>
  <si>
    <t>(T)</t>
    <phoneticPr fontId="2"/>
  </si>
  <si>
    <t>(this study)</t>
    <phoneticPr fontId="2"/>
  </si>
  <si>
    <t>(8.9)</t>
    <phoneticPr fontId="2"/>
  </si>
  <si>
    <t>(33.5)</t>
    <phoneticPr fontId="2"/>
  </si>
  <si>
    <t>(57.6)</t>
    <phoneticPr fontId="2"/>
  </si>
  <si>
    <t>(14.9)</t>
    <phoneticPr fontId="2"/>
  </si>
  <si>
    <t>(44.4)</t>
    <phoneticPr fontId="2"/>
  </si>
  <si>
    <t>(40.7)</t>
    <phoneticPr fontId="2"/>
  </si>
  <si>
    <t>(0.47-0.73)</t>
    <phoneticPr fontId="2"/>
  </si>
  <si>
    <t>Korean</t>
    <phoneticPr fontId="2"/>
  </si>
  <si>
    <r>
      <t>2.35×10</t>
    </r>
    <r>
      <rPr>
        <vertAlign val="superscript"/>
        <sz val="28"/>
        <color theme="1"/>
        <rFont val="Calibri"/>
        <family val="2"/>
      </rPr>
      <t>-7</t>
    </r>
    <phoneticPr fontId="2"/>
  </si>
  <si>
    <t>(10.7)</t>
    <phoneticPr fontId="2"/>
  </si>
  <si>
    <t>(37.7)</t>
    <phoneticPr fontId="2"/>
  </si>
  <si>
    <t>(51.6)</t>
    <phoneticPr fontId="2"/>
  </si>
  <si>
    <t>(27.6)</t>
    <phoneticPr fontId="2"/>
  </si>
  <si>
    <t>(45.7)</t>
    <phoneticPr fontId="2"/>
  </si>
  <si>
    <t>(26.7)</t>
    <phoneticPr fontId="2"/>
  </si>
  <si>
    <t>(0.29-0.58)</t>
    <phoneticPr fontId="2"/>
  </si>
  <si>
    <t>Han Chinese (north)</t>
    <phoneticPr fontId="2"/>
  </si>
  <si>
    <r>
      <t>2.78×10</t>
    </r>
    <r>
      <rPr>
        <vertAlign val="superscript"/>
        <sz val="28"/>
        <color theme="1"/>
        <rFont val="Calibri"/>
        <family val="2"/>
      </rPr>
      <t>-10</t>
    </r>
    <phoneticPr fontId="2"/>
  </si>
  <si>
    <t>(ref#13)</t>
    <phoneticPr fontId="2"/>
  </si>
  <si>
    <t>(10.9)</t>
    <phoneticPr fontId="2"/>
  </si>
  <si>
    <t>(41.1)</t>
    <phoneticPr fontId="2"/>
  </si>
  <si>
    <t>(48.1)</t>
    <phoneticPr fontId="2"/>
  </si>
  <si>
    <t>(21.4)</t>
    <phoneticPr fontId="2"/>
  </si>
  <si>
    <t>(46.6)</t>
    <phoneticPr fontId="2"/>
  </si>
  <si>
    <t>(32.0)</t>
    <phoneticPr fontId="2"/>
  </si>
  <si>
    <t>(0.48-0.68)</t>
    <phoneticPr fontId="2"/>
  </si>
  <si>
    <r>
      <t>1.84×10</t>
    </r>
    <r>
      <rPr>
        <vertAlign val="superscript"/>
        <sz val="28"/>
        <color theme="1"/>
        <rFont val="Calibri"/>
        <family val="2"/>
      </rPr>
      <t>-9</t>
    </r>
    <phoneticPr fontId="2"/>
  </si>
  <si>
    <t>(ref#16)</t>
    <phoneticPr fontId="2"/>
  </si>
  <si>
    <t>(9.3)</t>
    <phoneticPr fontId="2"/>
  </si>
  <si>
    <t>(39.8)</t>
    <phoneticPr fontId="2"/>
  </si>
  <si>
    <t>(50.9)</t>
    <phoneticPr fontId="2"/>
  </si>
  <si>
    <t>(14.3)</t>
    <phoneticPr fontId="2"/>
  </si>
  <si>
    <t>(55.7)</t>
    <phoneticPr fontId="2"/>
  </si>
  <si>
    <t>(30.0)</t>
    <phoneticPr fontId="2"/>
  </si>
  <si>
    <t>(0.47-0.68)</t>
    <phoneticPr fontId="2"/>
  </si>
  <si>
    <r>
      <t>3.71×10</t>
    </r>
    <r>
      <rPr>
        <vertAlign val="superscript"/>
        <sz val="28"/>
        <color theme="1"/>
        <rFont val="Calibri"/>
        <family val="2"/>
      </rPr>
      <t>-17</t>
    </r>
    <phoneticPr fontId="2"/>
  </si>
  <si>
    <t>(ref#17)</t>
    <phoneticPr fontId="2"/>
  </si>
  <si>
    <t>(9.4)</t>
    <phoneticPr fontId="2"/>
  </si>
  <si>
    <t>(37.5)</t>
    <phoneticPr fontId="2"/>
  </si>
  <si>
    <t>(53.1)</t>
    <phoneticPr fontId="2"/>
  </si>
  <si>
    <t>(19.1)</t>
    <phoneticPr fontId="2"/>
  </si>
  <si>
    <t>(47.4)</t>
    <phoneticPr fontId="2"/>
  </si>
  <si>
    <t>(0.45-0.61)</t>
    <phoneticPr fontId="2"/>
  </si>
  <si>
    <t>Han Chinese (south)</t>
    <phoneticPr fontId="2"/>
  </si>
  <si>
    <t>(4.5)</t>
    <phoneticPr fontId="2"/>
  </si>
  <si>
    <t>(30.5)</t>
    <phoneticPr fontId="2"/>
  </si>
  <si>
    <t>(65.0)</t>
    <phoneticPr fontId="2"/>
  </si>
  <si>
    <t>(7.2)</t>
    <phoneticPr fontId="2"/>
  </si>
  <si>
    <t>(32.7)</t>
    <phoneticPr fontId="2"/>
  </si>
  <si>
    <t>(60.1)</t>
    <phoneticPr fontId="2"/>
  </si>
  <si>
    <t>(0.57-1.13)</t>
    <phoneticPr fontId="2"/>
  </si>
  <si>
    <t>Han Chinese (southeast)</t>
    <phoneticPr fontId="2"/>
  </si>
  <si>
    <r>
      <t>1.39×10</t>
    </r>
    <r>
      <rPr>
        <vertAlign val="superscript"/>
        <sz val="28"/>
        <color theme="1"/>
        <rFont val="Calibri"/>
        <family val="2"/>
      </rPr>
      <t>-6</t>
    </r>
    <phoneticPr fontId="2"/>
  </si>
  <si>
    <t>(ref#18)</t>
    <phoneticPr fontId="2"/>
  </si>
  <si>
    <t>(7.8)</t>
    <phoneticPr fontId="2"/>
  </si>
  <si>
    <t>(38.4)</t>
    <phoneticPr fontId="2"/>
  </si>
  <si>
    <t>(53.8)</t>
    <phoneticPr fontId="2"/>
  </si>
  <si>
    <t>(10.8)</t>
    <phoneticPr fontId="2"/>
  </si>
  <si>
    <t>(42.9)</t>
    <phoneticPr fontId="2"/>
  </si>
  <si>
    <t>(46.3)</t>
    <phoneticPr fontId="2"/>
  </si>
  <si>
    <t>(0.70-0.86)</t>
    <phoneticPr fontId="2"/>
  </si>
  <si>
    <r>
      <t>Meta-analysis</t>
    </r>
    <r>
      <rPr>
        <vertAlign val="superscript"/>
        <sz val="28"/>
        <color theme="1"/>
        <rFont val="Calibri"/>
        <family val="2"/>
      </rPr>
      <t>e</t>
    </r>
    <phoneticPr fontId="2"/>
  </si>
  <si>
    <t>rs9277535</t>
    <phoneticPr fontId="2"/>
  </si>
  <si>
    <t>HLA-DPB1</t>
    <phoneticPr fontId="2"/>
  </si>
  <si>
    <t>A/G</t>
    <phoneticPr fontId="2"/>
  </si>
  <si>
    <t>(A)</t>
    <phoneticPr fontId="2"/>
  </si>
  <si>
    <t>(ref#12)</t>
    <phoneticPr fontId="2"/>
  </si>
  <si>
    <t>(19.3)</t>
    <phoneticPr fontId="2"/>
  </si>
  <si>
    <t>(47.0)</t>
    <phoneticPr fontId="2"/>
  </si>
  <si>
    <t>(33.7)</t>
    <phoneticPr fontId="2"/>
  </si>
  <si>
    <t>(21.8)</t>
    <phoneticPr fontId="2"/>
  </si>
  <si>
    <t>(53.7)</t>
    <phoneticPr fontId="2"/>
  </si>
  <si>
    <t>(24.4)</t>
    <phoneticPr fontId="2"/>
  </si>
  <si>
    <t>(0.65-0.96)</t>
    <phoneticPr fontId="2"/>
  </si>
  <si>
    <r>
      <t>4.03×10</t>
    </r>
    <r>
      <rPr>
        <vertAlign val="superscript"/>
        <sz val="28"/>
        <color theme="1"/>
        <rFont val="Calibri"/>
        <family val="2"/>
      </rPr>
      <t>-10</t>
    </r>
    <phoneticPr fontId="2"/>
  </si>
  <si>
    <t>(8.0)</t>
    <phoneticPr fontId="2"/>
  </si>
  <si>
    <t>(37.7)</t>
    <phoneticPr fontId="2"/>
  </si>
  <si>
    <t>(54.3)</t>
    <phoneticPr fontId="2"/>
  </si>
  <si>
    <t>(12.7)</t>
    <phoneticPr fontId="2"/>
  </si>
  <si>
    <t>(47.7)</t>
    <phoneticPr fontId="2"/>
  </si>
  <si>
    <t>(39.5)</t>
    <phoneticPr fontId="2"/>
  </si>
  <si>
    <t>(0.55-0.73)</t>
    <phoneticPr fontId="2"/>
  </si>
  <si>
    <r>
      <t>3.16×10</t>
    </r>
    <r>
      <rPr>
        <vertAlign val="superscript"/>
        <sz val="28"/>
        <color theme="1"/>
        <rFont val="Calibri"/>
        <family val="2"/>
      </rPr>
      <t>-14</t>
    </r>
    <phoneticPr fontId="2"/>
  </si>
  <si>
    <t>(ref#13)</t>
    <phoneticPr fontId="2"/>
  </si>
  <si>
    <t>(19.7)</t>
    <phoneticPr fontId="2"/>
  </si>
  <si>
    <t>(43.6)</t>
    <phoneticPr fontId="2"/>
  </si>
  <si>
    <t>(36.7)</t>
    <phoneticPr fontId="2"/>
  </si>
  <si>
    <t>(34.9)</t>
    <phoneticPr fontId="2"/>
  </si>
  <si>
    <t>(18.8)</t>
    <phoneticPr fontId="2"/>
  </si>
  <si>
    <t>(0.43-0.61)</t>
    <phoneticPr fontId="2"/>
  </si>
  <si>
    <r>
      <t>1.49×10</t>
    </r>
    <r>
      <rPr>
        <vertAlign val="superscript"/>
        <sz val="28"/>
        <color theme="1"/>
        <rFont val="Calibri"/>
        <family val="2"/>
      </rPr>
      <t>-3</t>
    </r>
    <phoneticPr fontId="2"/>
  </si>
  <si>
    <t>(ref#16)</t>
    <phoneticPr fontId="2"/>
  </si>
  <si>
    <t>(21.1)</t>
    <phoneticPr fontId="2"/>
  </si>
  <si>
    <t>(45.8)</t>
    <phoneticPr fontId="2"/>
  </si>
  <si>
    <t>(33.1)</t>
    <phoneticPr fontId="2"/>
  </si>
  <si>
    <t>(28.8)</t>
    <phoneticPr fontId="2"/>
  </si>
  <si>
    <t>(45.2)</t>
    <phoneticPr fontId="2"/>
  </si>
  <si>
    <t>(26.0)</t>
    <phoneticPr fontId="2"/>
  </si>
  <si>
    <t>(0.62-0.89)</t>
    <phoneticPr fontId="2"/>
  </si>
  <si>
    <r>
      <t>8.83×10</t>
    </r>
    <r>
      <rPr>
        <vertAlign val="superscript"/>
        <sz val="28"/>
        <color theme="1"/>
        <rFont val="Calibri"/>
        <family val="2"/>
      </rPr>
      <t>-7</t>
    </r>
    <phoneticPr fontId="2"/>
  </si>
  <si>
    <t>(13.3)</t>
    <phoneticPr fontId="2"/>
  </si>
  <si>
    <t>(45.1)</t>
    <phoneticPr fontId="2"/>
  </si>
  <si>
    <t>(41.6)</t>
    <phoneticPr fontId="2"/>
  </si>
  <si>
    <t>(19.8)</t>
    <phoneticPr fontId="2"/>
  </si>
  <si>
    <t>(49.6)</t>
    <phoneticPr fontId="2"/>
  </si>
  <si>
    <t>(30.6)</t>
    <phoneticPr fontId="2"/>
  </si>
  <si>
    <t>(0.60-0.80)</t>
    <phoneticPr fontId="2"/>
  </si>
  <si>
    <r>
      <t>1.47×10</t>
    </r>
    <r>
      <rPr>
        <vertAlign val="superscript"/>
        <sz val="28"/>
        <color theme="1"/>
        <rFont val="Calibri"/>
        <family val="2"/>
      </rPr>
      <t>-3</t>
    </r>
    <phoneticPr fontId="2"/>
  </si>
  <si>
    <t>(5.6)</t>
    <phoneticPr fontId="2"/>
  </si>
  <si>
    <t>(35.6)</t>
    <phoneticPr fontId="2"/>
  </si>
  <si>
    <t>(58.8)</t>
    <phoneticPr fontId="2"/>
  </si>
  <si>
    <t>(12.5)</t>
    <phoneticPr fontId="2"/>
  </si>
  <si>
    <t>(42.8)</t>
    <phoneticPr fontId="2"/>
  </si>
  <si>
    <t>(44.7)</t>
    <phoneticPr fontId="2"/>
  </si>
  <si>
    <t>(0.43-0.82)</t>
    <phoneticPr fontId="2"/>
  </si>
  <si>
    <r>
      <t>3.14×10</t>
    </r>
    <r>
      <rPr>
        <vertAlign val="superscript"/>
        <sz val="28"/>
        <color theme="1"/>
        <rFont val="Calibri"/>
        <family val="2"/>
      </rPr>
      <t>-16</t>
    </r>
    <phoneticPr fontId="2"/>
  </si>
  <si>
    <t>(12.2)</t>
    <phoneticPr fontId="2"/>
  </si>
  <si>
    <t>(43.9)</t>
    <phoneticPr fontId="2"/>
  </si>
  <si>
    <t>(43.8)</t>
    <phoneticPr fontId="2"/>
  </si>
  <si>
    <t>(18.6)</t>
    <phoneticPr fontId="2"/>
  </si>
  <si>
    <t>(49.9)</t>
    <phoneticPr fontId="2"/>
  </si>
  <si>
    <t>(31.5)</t>
    <phoneticPr fontId="2"/>
  </si>
  <si>
    <t>(0.61-0.74)</t>
    <phoneticPr fontId="2"/>
  </si>
  <si>
    <t>rs9277542</t>
    <phoneticPr fontId="2"/>
  </si>
  <si>
    <t>Japanese</t>
  </si>
  <si>
    <r>
      <t>1.15×10</t>
    </r>
    <r>
      <rPr>
        <vertAlign val="superscript"/>
        <sz val="28"/>
        <color theme="1"/>
        <rFont val="Calibri"/>
        <family val="2"/>
      </rPr>
      <t>-5</t>
    </r>
    <phoneticPr fontId="2"/>
  </si>
  <si>
    <t>(this study)</t>
  </si>
  <si>
    <t>(11.0)</t>
    <phoneticPr fontId="2"/>
  </si>
  <si>
    <t>(36.6)</t>
    <phoneticPr fontId="2"/>
  </si>
  <si>
    <t>(52.4)</t>
    <phoneticPr fontId="2"/>
  </si>
  <si>
    <t>(12.9)</t>
    <phoneticPr fontId="2"/>
  </si>
  <si>
    <t>(34.5)</t>
    <phoneticPr fontId="2"/>
  </si>
  <si>
    <t>(27.8)</t>
    <phoneticPr fontId="2"/>
  </si>
  <si>
    <t>(0.50-0.77)</t>
    <phoneticPr fontId="2"/>
  </si>
  <si>
    <t>Korean</t>
  </si>
  <si>
    <r>
      <t>4.97×10</t>
    </r>
    <r>
      <rPr>
        <vertAlign val="superscript"/>
        <sz val="28"/>
        <color theme="1"/>
        <rFont val="Calibri"/>
        <family val="2"/>
      </rPr>
      <t>-6</t>
    </r>
    <phoneticPr fontId="2"/>
  </si>
  <si>
    <t>(14.2)</t>
    <phoneticPr fontId="2"/>
  </si>
  <si>
    <t>(41.2)</t>
    <phoneticPr fontId="2"/>
  </si>
  <si>
    <t>(44.5)</t>
    <phoneticPr fontId="2"/>
  </si>
  <si>
    <t>(28.6)</t>
    <phoneticPr fontId="2"/>
  </si>
  <si>
    <t>(50.5)</t>
    <phoneticPr fontId="2"/>
  </si>
  <si>
    <t>(21.0)</t>
    <phoneticPr fontId="2"/>
  </si>
  <si>
    <t>(0.33-0.64)</t>
  </si>
  <si>
    <t>Freq allele 1</t>
    <phoneticPr fontId="2"/>
  </si>
  <si>
    <r>
      <t>1.48×10</t>
    </r>
    <r>
      <rPr>
        <vertAlign val="superscript"/>
        <sz val="28"/>
        <color theme="1"/>
        <rFont val="Calibri"/>
        <family val="2"/>
      </rPr>
      <t>-9</t>
    </r>
    <phoneticPr fontId="2"/>
  </si>
  <si>
    <t>(0.60-0.73)</t>
    <phoneticPr fontId="2"/>
  </si>
  <si>
    <r>
      <t>1.08×10</t>
    </r>
    <r>
      <rPr>
        <vertAlign val="superscript"/>
        <sz val="28"/>
        <color theme="1"/>
        <rFont val="Calibri"/>
        <family val="2"/>
      </rPr>
      <t>-17</t>
    </r>
    <phoneticPr fontId="2"/>
  </si>
  <si>
    <t>(0.50-0.70)</t>
    <phoneticPr fontId="2"/>
  </si>
  <si>
    <t>(0.41-0.73)</t>
    <phoneticPr fontId="2"/>
  </si>
  <si>
    <r>
      <t>5.14×10</t>
    </r>
    <r>
      <rPr>
        <vertAlign val="superscript"/>
        <sz val="28"/>
        <color theme="1"/>
        <rFont val="Calibri"/>
        <family val="2"/>
      </rPr>
      <t>-5</t>
    </r>
    <phoneticPr fontId="2"/>
  </si>
  <si>
    <t>(exclude ref#18)</t>
    <phoneticPr fontId="2"/>
  </si>
  <si>
    <r>
      <t>5.88×10</t>
    </r>
    <r>
      <rPr>
        <vertAlign val="superscript"/>
        <sz val="28"/>
        <color theme="1"/>
        <rFont val="Calibri"/>
        <family val="2"/>
      </rPr>
      <t>-24</t>
    </r>
    <phoneticPr fontId="2"/>
  </si>
  <si>
    <t>(0.50-0.63)</t>
    <phoneticPr fontId="2"/>
  </si>
  <si>
    <r>
      <t>9.57×10</t>
    </r>
    <r>
      <rPr>
        <vertAlign val="superscript"/>
        <sz val="28"/>
        <color theme="1"/>
        <rFont val="Calibri"/>
        <family val="2"/>
      </rPr>
      <t>-6</t>
    </r>
    <phoneticPr fontId="2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</si>
</sst>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.00_);[Red]\(0.00\)"/>
  </numFmts>
  <fonts count="7">
    <font>
      <sz val="11"/>
      <color theme="1"/>
      <name val="ＭＳ Ｐゴシック"/>
      <family val="2"/>
      <charset val="128"/>
      <scheme val="minor"/>
    </font>
    <font>
      <sz val="28"/>
      <color theme="1"/>
      <name val="Calibri"/>
      <family val="2"/>
    </font>
    <font>
      <sz val="6"/>
      <name val="ＭＳ Ｐゴシック"/>
      <family val="2"/>
      <charset val="128"/>
      <scheme val="minor"/>
    </font>
    <font>
      <vertAlign val="superscript"/>
      <sz val="28"/>
      <color theme="1"/>
      <name val="Calibri"/>
      <family val="2"/>
    </font>
    <font>
      <i/>
      <sz val="28"/>
      <color theme="1"/>
      <name val="Calibri"/>
      <family val="2"/>
    </font>
    <font>
      <vertAlign val="subscript"/>
      <sz val="28"/>
      <color theme="1"/>
      <name val="Calibri"/>
      <family val="2"/>
    </font>
    <font>
      <sz val="2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vertical="top" wrapText="1" readingOrder="1"/>
    </xf>
    <xf numFmtId="0" fontId="1" fillId="0" borderId="0" xfId="0" applyFont="1">
      <alignment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 readingOrder="1"/>
    </xf>
    <xf numFmtId="49" fontId="1" fillId="2" borderId="0" xfId="0" applyNumberFormat="1" applyFont="1" applyFill="1" applyBorder="1" applyAlignment="1">
      <alignment horizontal="center" vertical="center" wrapText="1" readingOrder="1"/>
    </xf>
    <xf numFmtId="49" fontId="6" fillId="2" borderId="0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1" fillId="2" borderId="0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 readingOrder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0" borderId="0" xfId="0" applyNumberFormat="1" applyFont="1">
      <alignment vertical="center"/>
    </xf>
    <xf numFmtId="178" fontId="1" fillId="2" borderId="2" xfId="0" applyNumberFormat="1" applyFont="1" applyFill="1" applyBorder="1" applyAlignment="1">
      <alignment horizontal="center" vertical="top" wrapText="1" readingOrder="1"/>
    </xf>
    <xf numFmtId="178" fontId="1" fillId="2" borderId="1" xfId="0" applyNumberFormat="1" applyFont="1" applyFill="1" applyBorder="1" applyAlignment="1">
      <alignment horizontal="center" vertical="center" wrapText="1" readingOrder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1" fillId="3" borderId="0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 readingOrder="1"/>
    </xf>
    <xf numFmtId="176" fontId="1" fillId="3" borderId="0" xfId="0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 readingOrder="1"/>
    </xf>
    <xf numFmtId="176" fontId="1" fillId="3" borderId="0" xfId="0" applyNumberFormat="1" applyFont="1" applyFill="1" applyBorder="1" applyAlignment="1">
      <alignment horizontal="center" vertical="center" wrapText="1" readingOrder="1"/>
    </xf>
    <xf numFmtId="176" fontId="1" fillId="3" borderId="2" xfId="0" applyNumberFormat="1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topLeftCell="C1" zoomScale="40" zoomScaleNormal="40" workbookViewId="0">
      <selection activeCell="R19" sqref="R19:R20"/>
    </sheetView>
  </sheetViews>
  <sheetFormatPr defaultColWidth="33.875" defaultRowHeight="36"/>
  <cols>
    <col min="1" max="1" width="7.5" style="6" customWidth="1"/>
    <col min="2" max="2" width="28.375" style="6" bestFit="1" customWidth="1"/>
    <col min="3" max="3" width="33.125" style="6" bestFit="1" customWidth="1"/>
    <col min="4" max="4" width="17.125" style="6" bestFit="1" customWidth="1"/>
    <col min="5" max="5" width="13.875" style="6" bestFit="1" customWidth="1"/>
    <col min="6" max="6" width="3.75" style="6" customWidth="1"/>
    <col min="7" max="7" width="58.375" style="6" bestFit="1" customWidth="1"/>
    <col min="8" max="10" width="15.875" style="6" bestFit="1" customWidth="1"/>
    <col min="11" max="11" width="29.625" style="6" bestFit="1" customWidth="1"/>
    <col min="12" max="14" width="15.875" style="6" bestFit="1" customWidth="1"/>
    <col min="15" max="15" width="29.625" style="6" bestFit="1" customWidth="1"/>
    <col min="16" max="16" width="28.375" style="6" bestFit="1" customWidth="1"/>
    <col min="17" max="17" width="26.375" style="6" bestFit="1" customWidth="1"/>
    <col min="18" max="18" width="22.75" style="6" bestFit="1" customWidth="1"/>
    <col min="19" max="19" width="33.875" style="6"/>
    <col min="20" max="20" width="11.75" style="6" customWidth="1"/>
    <col min="21" max="16384" width="33.875" style="6"/>
  </cols>
  <sheetData>
    <row r="1" spans="2:18" ht="41.25" customHeight="1">
      <c r="B1" s="1"/>
      <c r="C1" s="1"/>
      <c r="D1" s="2" t="s">
        <v>0</v>
      </c>
      <c r="E1" s="2" t="s">
        <v>1</v>
      </c>
      <c r="F1" s="1"/>
      <c r="G1" s="3" t="s">
        <v>2</v>
      </c>
      <c r="H1" s="39" t="s">
        <v>3</v>
      </c>
      <c r="I1" s="39"/>
      <c r="J1" s="39"/>
      <c r="K1" s="39"/>
      <c r="L1" s="39" t="s">
        <v>4</v>
      </c>
      <c r="M1" s="39"/>
      <c r="N1" s="39"/>
      <c r="O1" s="39"/>
      <c r="P1" s="4" t="s">
        <v>5</v>
      </c>
      <c r="Q1" s="5"/>
      <c r="R1" s="5"/>
    </row>
    <row r="2" spans="2:18" ht="44.25">
      <c r="B2" s="7" t="s">
        <v>6</v>
      </c>
      <c r="C2" s="7" t="s">
        <v>7</v>
      </c>
      <c r="D2" s="8" t="s">
        <v>8</v>
      </c>
      <c r="E2" s="8" t="s">
        <v>9</v>
      </c>
      <c r="F2" s="7"/>
      <c r="G2" s="9" t="s">
        <v>10</v>
      </c>
      <c r="H2" s="10">
        <v>11</v>
      </c>
      <c r="I2" s="10">
        <v>12</v>
      </c>
      <c r="J2" s="10">
        <v>22</v>
      </c>
      <c r="K2" s="26" t="s">
        <v>164</v>
      </c>
      <c r="L2" s="10">
        <v>11</v>
      </c>
      <c r="M2" s="10">
        <v>12</v>
      </c>
      <c r="N2" s="10">
        <v>22</v>
      </c>
      <c r="O2" s="26" t="s">
        <v>164</v>
      </c>
      <c r="P2" s="10" t="s">
        <v>11</v>
      </c>
      <c r="Q2" s="10" t="s">
        <v>12</v>
      </c>
      <c r="R2" s="10" t="s">
        <v>13</v>
      </c>
    </row>
    <row r="3" spans="2:18" ht="36" customHeight="1">
      <c r="B3" s="36" t="s">
        <v>14</v>
      </c>
      <c r="C3" s="36" t="s">
        <v>15</v>
      </c>
      <c r="D3" s="2">
        <v>0.44</v>
      </c>
      <c r="E3" s="36" t="s">
        <v>16</v>
      </c>
      <c r="F3" s="1"/>
      <c r="G3" s="11" t="s">
        <v>17</v>
      </c>
      <c r="H3" s="12">
        <f>13+26</f>
        <v>39</v>
      </c>
      <c r="I3" s="12">
        <f>51+95</f>
        <v>146</v>
      </c>
      <c r="J3" s="12">
        <f>117+134</f>
        <v>251</v>
      </c>
      <c r="K3" s="27">
        <f>(H3*2+I3)/(SUM(H3:J3)*2)</f>
        <v>0.25688073394495414</v>
      </c>
      <c r="L3" s="12">
        <f>29+20</f>
        <v>49</v>
      </c>
      <c r="M3" s="12">
        <f>82+64</f>
        <v>146</v>
      </c>
      <c r="N3" s="12">
        <f>74+60</f>
        <v>134</v>
      </c>
      <c r="O3" s="28">
        <f>(L3*2+M3)/(SUM(L3:N3)*2)</f>
        <v>0.37082066869300911</v>
      </c>
      <c r="P3" s="12">
        <v>0.59</v>
      </c>
      <c r="Q3" s="38" t="s">
        <v>18</v>
      </c>
      <c r="R3" s="13"/>
    </row>
    <row r="4" spans="2:18">
      <c r="B4" s="37"/>
      <c r="C4" s="37"/>
      <c r="D4" s="14" t="s">
        <v>19</v>
      </c>
      <c r="E4" s="37"/>
      <c r="F4" s="15"/>
      <c r="G4" s="16" t="s">
        <v>20</v>
      </c>
      <c r="H4" s="17" t="s">
        <v>21</v>
      </c>
      <c r="I4" s="17" t="s">
        <v>22</v>
      </c>
      <c r="J4" s="17" t="s">
        <v>23</v>
      </c>
      <c r="K4" s="17"/>
      <c r="L4" s="18" t="s">
        <v>24</v>
      </c>
      <c r="M4" s="18" t="s">
        <v>25</v>
      </c>
      <c r="N4" s="18" t="s">
        <v>26</v>
      </c>
      <c r="O4" s="18"/>
      <c r="P4" s="13" t="s">
        <v>27</v>
      </c>
      <c r="Q4" s="38"/>
      <c r="R4" s="13"/>
    </row>
    <row r="5" spans="2:18" ht="36" customHeight="1">
      <c r="B5" s="15"/>
      <c r="C5" s="15"/>
      <c r="D5" s="15"/>
      <c r="E5" s="15"/>
      <c r="F5" s="15"/>
      <c r="G5" s="16" t="s">
        <v>28</v>
      </c>
      <c r="H5" s="13">
        <v>23</v>
      </c>
      <c r="I5" s="13">
        <v>81</v>
      </c>
      <c r="J5" s="13">
        <v>111</v>
      </c>
      <c r="K5" s="28">
        <f>(H5*2+I5)/(SUM(H5:J5)*2)</f>
        <v>0.29534883720930233</v>
      </c>
      <c r="L5" s="19">
        <v>29</v>
      </c>
      <c r="M5" s="19">
        <v>48</v>
      </c>
      <c r="N5" s="19">
        <v>28</v>
      </c>
      <c r="O5" s="28">
        <f>(L5*2+M5)/(SUM(L5:N5)*2)</f>
        <v>0.50476190476190474</v>
      </c>
      <c r="P5" s="13">
        <v>0.41</v>
      </c>
      <c r="Q5" s="38" t="s">
        <v>29</v>
      </c>
      <c r="R5" s="13"/>
    </row>
    <row r="6" spans="2:18">
      <c r="B6" s="15"/>
      <c r="C6" s="15"/>
      <c r="D6" s="15"/>
      <c r="E6" s="15"/>
      <c r="F6" s="15"/>
      <c r="G6" s="16" t="s">
        <v>20</v>
      </c>
      <c r="H6" s="17" t="s">
        <v>30</v>
      </c>
      <c r="I6" s="17" t="s">
        <v>31</v>
      </c>
      <c r="J6" s="17" t="s">
        <v>32</v>
      </c>
      <c r="K6" s="17"/>
      <c r="L6" s="18" t="s">
        <v>33</v>
      </c>
      <c r="M6" s="18" t="s">
        <v>34</v>
      </c>
      <c r="N6" s="18" t="s">
        <v>35</v>
      </c>
      <c r="O6" s="18"/>
      <c r="P6" s="13" t="s">
        <v>36</v>
      </c>
      <c r="Q6" s="38"/>
      <c r="R6" s="13"/>
    </row>
    <row r="7" spans="2:18">
      <c r="B7" s="15"/>
      <c r="C7" s="15"/>
      <c r="D7" s="15"/>
      <c r="E7" s="15"/>
      <c r="F7" s="15"/>
      <c r="G7" s="16" t="s">
        <v>37</v>
      </c>
      <c r="H7" s="13">
        <v>56</v>
      </c>
      <c r="I7" s="13">
        <v>211</v>
      </c>
      <c r="J7" s="13">
        <v>247</v>
      </c>
      <c r="K7" s="28">
        <f>(H7*2+I7)/(SUM(H7:J7)*2)</f>
        <v>0.31420233463035019</v>
      </c>
      <c r="L7" s="19">
        <v>120</v>
      </c>
      <c r="M7" s="19">
        <v>262</v>
      </c>
      <c r="N7" s="19">
        <v>180</v>
      </c>
      <c r="O7" s="28">
        <f>(L7*2+M7)/(SUM(L7:N7)*2)</f>
        <v>0.44661921708185054</v>
      </c>
      <c r="P7" s="13">
        <v>0.56999999999999995</v>
      </c>
      <c r="Q7" s="38" t="s">
        <v>38</v>
      </c>
      <c r="R7" s="13"/>
    </row>
    <row r="8" spans="2:18">
      <c r="B8" s="15"/>
      <c r="C8" s="15"/>
      <c r="D8" s="15"/>
      <c r="E8" s="15"/>
      <c r="F8" s="15"/>
      <c r="G8" s="16" t="s">
        <v>39</v>
      </c>
      <c r="H8" s="17" t="s">
        <v>40</v>
      </c>
      <c r="I8" s="17" t="s">
        <v>41</v>
      </c>
      <c r="J8" s="17" t="s">
        <v>42</v>
      </c>
      <c r="K8" s="17"/>
      <c r="L8" s="18" t="s">
        <v>43</v>
      </c>
      <c r="M8" s="18" t="s">
        <v>44</v>
      </c>
      <c r="N8" s="18" t="s">
        <v>45</v>
      </c>
      <c r="O8" s="18"/>
      <c r="P8" s="13" t="s">
        <v>46</v>
      </c>
      <c r="Q8" s="38"/>
      <c r="R8" s="13"/>
    </row>
    <row r="9" spans="2:18">
      <c r="B9" s="15"/>
      <c r="C9" s="15"/>
      <c r="D9" s="15"/>
      <c r="E9" s="15"/>
      <c r="F9" s="15"/>
      <c r="G9" s="16" t="s">
        <v>37</v>
      </c>
      <c r="H9" s="20">
        <v>113</v>
      </c>
      <c r="I9" s="20">
        <v>485</v>
      </c>
      <c r="J9" s="20">
        <v>620</v>
      </c>
      <c r="K9" s="28">
        <f>(H9*2+I9)/(SUM(H9:J9)*2)</f>
        <v>0.29187192118226601</v>
      </c>
      <c r="L9" s="21">
        <v>41</v>
      </c>
      <c r="M9" s="21">
        <v>160</v>
      </c>
      <c r="N9" s="21">
        <v>86</v>
      </c>
      <c r="O9" s="28">
        <f>(L9*2+M9)/(SUM(L9:N9)*2)</f>
        <v>0.42160278745644597</v>
      </c>
      <c r="P9" s="13">
        <v>0.56999999999999995</v>
      </c>
      <c r="Q9" s="38" t="s">
        <v>47</v>
      </c>
      <c r="R9" s="13"/>
    </row>
    <row r="10" spans="2:18">
      <c r="B10" s="15"/>
      <c r="C10" s="15"/>
      <c r="D10" s="15"/>
      <c r="E10" s="15"/>
      <c r="F10" s="15"/>
      <c r="G10" s="16" t="s">
        <v>48</v>
      </c>
      <c r="H10" s="17" t="s">
        <v>49</v>
      </c>
      <c r="I10" s="17" t="s">
        <v>50</v>
      </c>
      <c r="J10" s="17" t="s">
        <v>51</v>
      </c>
      <c r="K10" s="17"/>
      <c r="L10" s="18" t="s">
        <v>52</v>
      </c>
      <c r="M10" s="18" t="s">
        <v>53</v>
      </c>
      <c r="N10" s="18" t="s">
        <v>54</v>
      </c>
      <c r="O10" s="18"/>
      <c r="P10" s="13" t="s">
        <v>55</v>
      </c>
      <c r="Q10" s="38"/>
      <c r="R10" s="13"/>
    </row>
    <row r="11" spans="2:18">
      <c r="B11" s="15"/>
      <c r="C11" s="15"/>
      <c r="D11" s="15"/>
      <c r="E11" s="15"/>
      <c r="F11" s="15"/>
      <c r="G11" s="16" t="s">
        <v>37</v>
      </c>
      <c r="H11" s="20">
        <v>69</v>
      </c>
      <c r="I11" s="20">
        <v>276</v>
      </c>
      <c r="J11" s="20">
        <v>391</v>
      </c>
      <c r="K11" s="28">
        <f>(H11*2+I11)/(SUM(H11:J11)*2)</f>
        <v>0.28125</v>
      </c>
      <c r="L11" s="21">
        <v>149</v>
      </c>
      <c r="M11" s="21">
        <v>371</v>
      </c>
      <c r="N11" s="21">
        <v>262</v>
      </c>
      <c r="O11" s="28">
        <f>(L11*2+M11)/(SUM(L11:N11)*2)</f>
        <v>0.42774936061381075</v>
      </c>
      <c r="P11" s="13">
        <v>0.52</v>
      </c>
      <c r="Q11" s="38" t="s">
        <v>56</v>
      </c>
      <c r="R11" s="13"/>
    </row>
    <row r="12" spans="2:18">
      <c r="B12" s="15"/>
      <c r="C12" s="15"/>
      <c r="D12" s="15"/>
      <c r="E12" s="15"/>
      <c r="F12" s="15"/>
      <c r="G12" s="16" t="s">
        <v>57</v>
      </c>
      <c r="H12" s="17" t="s">
        <v>58</v>
      </c>
      <c r="I12" s="17" t="s">
        <v>59</v>
      </c>
      <c r="J12" s="17" t="s">
        <v>60</v>
      </c>
      <c r="K12" s="17"/>
      <c r="L12" s="18" t="s">
        <v>61</v>
      </c>
      <c r="M12" s="18" t="s">
        <v>62</v>
      </c>
      <c r="N12" s="18" t="s">
        <v>22</v>
      </c>
      <c r="O12" s="18"/>
      <c r="P12" s="13" t="s">
        <v>63</v>
      </c>
      <c r="Q12" s="38"/>
      <c r="R12" s="13"/>
    </row>
    <row r="13" spans="2:18">
      <c r="B13" s="15"/>
      <c r="C13" s="15"/>
      <c r="D13" s="15"/>
      <c r="E13" s="15"/>
      <c r="F13" s="15"/>
      <c r="G13" s="16" t="s">
        <v>64</v>
      </c>
      <c r="H13" s="20">
        <v>8</v>
      </c>
      <c r="I13" s="20">
        <v>54</v>
      </c>
      <c r="J13" s="20">
        <v>115</v>
      </c>
      <c r="K13" s="28">
        <f>(H13*2+I13)/(SUM(H13:J13)*2)</f>
        <v>0.19774011299435029</v>
      </c>
      <c r="L13" s="21">
        <v>15</v>
      </c>
      <c r="M13" s="21">
        <v>68</v>
      </c>
      <c r="N13" s="21">
        <v>125</v>
      </c>
      <c r="O13" s="28">
        <f>(L13*2+M13)/(SUM(L13:N13)*2)</f>
        <v>0.23557692307692307</v>
      </c>
      <c r="P13" s="29">
        <v>0.8</v>
      </c>
      <c r="Q13" s="38">
        <v>0.21</v>
      </c>
      <c r="R13" s="13"/>
    </row>
    <row r="14" spans="2:18">
      <c r="B14" s="15"/>
      <c r="C14" s="15"/>
      <c r="D14" s="15"/>
      <c r="E14" s="15"/>
      <c r="F14" s="15"/>
      <c r="G14" s="16" t="s">
        <v>57</v>
      </c>
      <c r="H14" s="17" t="s">
        <v>65</v>
      </c>
      <c r="I14" s="17" t="s">
        <v>66</v>
      </c>
      <c r="J14" s="17" t="s">
        <v>67</v>
      </c>
      <c r="K14" s="17"/>
      <c r="L14" s="18" t="s">
        <v>68</v>
      </c>
      <c r="M14" s="18" t="s">
        <v>69</v>
      </c>
      <c r="N14" s="18" t="s">
        <v>70</v>
      </c>
      <c r="O14" s="18"/>
      <c r="P14" s="13" t="s">
        <v>71</v>
      </c>
      <c r="Q14" s="38"/>
      <c r="R14" s="13"/>
    </row>
    <row r="15" spans="2:18">
      <c r="B15" s="15"/>
      <c r="C15" s="15"/>
      <c r="D15" s="15"/>
      <c r="E15" s="15"/>
      <c r="F15" s="15"/>
      <c r="G15" s="16" t="s">
        <v>72</v>
      </c>
      <c r="H15" s="20">
        <f>99+107</f>
        <v>206</v>
      </c>
      <c r="I15" s="20">
        <f>467+541</f>
        <v>1008</v>
      </c>
      <c r="J15" s="20">
        <f>725+688</f>
        <v>1413</v>
      </c>
      <c r="K15" s="28">
        <f>(H15*2+I15)/(SUM(H15:J15)*2)</f>
        <v>0.27027027027027029</v>
      </c>
      <c r="L15" s="21">
        <f>143</f>
        <v>143</v>
      </c>
      <c r="M15" s="21">
        <v>570</v>
      </c>
      <c r="N15" s="21">
        <v>615</v>
      </c>
      <c r="O15" s="28">
        <f>(L15*2+M15)/(SUM(L15:N15)*2)</f>
        <v>0.32228915662650603</v>
      </c>
      <c r="P15" s="13">
        <v>0.78</v>
      </c>
      <c r="Q15" s="38" t="s">
        <v>73</v>
      </c>
      <c r="R15" s="13"/>
    </row>
    <row r="16" spans="2:18">
      <c r="B16" s="15"/>
      <c r="C16" s="15"/>
      <c r="D16" s="15"/>
      <c r="E16" s="15"/>
      <c r="F16" s="15"/>
      <c r="G16" s="16" t="s">
        <v>74</v>
      </c>
      <c r="H16" s="17" t="s">
        <v>75</v>
      </c>
      <c r="I16" s="17" t="s">
        <v>76</v>
      </c>
      <c r="J16" s="17" t="s">
        <v>77</v>
      </c>
      <c r="K16" s="17"/>
      <c r="L16" s="18" t="s">
        <v>78</v>
      </c>
      <c r="M16" s="18" t="s">
        <v>79</v>
      </c>
      <c r="N16" s="18" t="s">
        <v>80</v>
      </c>
      <c r="O16" s="18"/>
      <c r="P16" s="13" t="s">
        <v>81</v>
      </c>
      <c r="Q16" s="38"/>
      <c r="R16" s="13"/>
    </row>
    <row r="17" spans="2:18">
      <c r="B17" s="15"/>
      <c r="C17" s="15"/>
      <c r="D17" s="15"/>
      <c r="E17" s="15"/>
      <c r="F17" s="15"/>
      <c r="G17" s="42" t="s">
        <v>82</v>
      </c>
      <c r="H17" s="40"/>
      <c r="I17" s="40"/>
      <c r="J17" s="40"/>
      <c r="K17" s="23"/>
      <c r="L17" s="40"/>
      <c r="M17" s="40"/>
      <c r="N17" s="40"/>
      <c r="O17" s="23"/>
      <c r="P17" s="30">
        <v>0.6</v>
      </c>
      <c r="Q17" s="41" t="s">
        <v>165</v>
      </c>
      <c r="R17" s="41" t="s">
        <v>174</v>
      </c>
    </row>
    <row r="18" spans="2:18">
      <c r="B18" s="15"/>
      <c r="C18" s="15"/>
      <c r="D18" s="15"/>
      <c r="E18" s="15"/>
      <c r="F18" s="15"/>
      <c r="G18" s="42"/>
      <c r="H18" s="40"/>
      <c r="I18" s="40"/>
      <c r="J18" s="40"/>
      <c r="K18" s="23"/>
      <c r="L18" s="40"/>
      <c r="M18" s="40"/>
      <c r="N18" s="40"/>
      <c r="O18" s="23"/>
      <c r="P18" s="31" t="s">
        <v>168</v>
      </c>
      <c r="Q18" s="41"/>
      <c r="R18" s="41"/>
    </row>
    <row r="19" spans="2:18" ht="41.25">
      <c r="B19" s="15"/>
      <c r="C19" s="15"/>
      <c r="D19" s="15"/>
      <c r="E19" s="15"/>
      <c r="F19" s="15"/>
      <c r="G19" s="16" t="s">
        <v>82</v>
      </c>
      <c r="H19" s="33"/>
      <c r="I19" s="33"/>
      <c r="J19" s="33"/>
      <c r="K19" s="33"/>
      <c r="L19" s="33"/>
      <c r="M19" s="33"/>
      <c r="N19" s="33"/>
      <c r="O19" s="33"/>
      <c r="P19" s="35">
        <v>0.56000000000000005</v>
      </c>
      <c r="Q19" s="41" t="s">
        <v>172</v>
      </c>
      <c r="R19" s="43">
        <v>0.14529974509549101</v>
      </c>
    </row>
    <row r="20" spans="2:18">
      <c r="B20" s="15"/>
      <c r="C20" s="15"/>
      <c r="D20" s="15"/>
      <c r="E20" s="15"/>
      <c r="F20" s="15"/>
      <c r="G20" s="16" t="s">
        <v>171</v>
      </c>
      <c r="H20" s="33"/>
      <c r="I20" s="33"/>
      <c r="J20" s="33"/>
      <c r="K20" s="33"/>
      <c r="L20" s="33"/>
      <c r="M20" s="33"/>
      <c r="N20" s="33"/>
      <c r="O20" s="33"/>
      <c r="P20" s="34" t="s">
        <v>173</v>
      </c>
      <c r="Q20" s="41"/>
      <c r="R20" s="43"/>
    </row>
    <row r="21" spans="2:18" ht="36" customHeight="1">
      <c r="B21" s="15"/>
      <c r="C21" s="15"/>
      <c r="D21" s="15"/>
      <c r="E21" s="15"/>
      <c r="F21" s="15"/>
      <c r="G21" s="22"/>
      <c r="H21" s="23"/>
      <c r="I21" s="23"/>
      <c r="J21" s="23"/>
      <c r="K21" s="23"/>
      <c r="L21" s="23"/>
      <c r="M21" s="23"/>
      <c r="N21" s="23"/>
      <c r="O21" s="23"/>
      <c r="P21" s="13"/>
      <c r="Q21" s="13"/>
      <c r="R21" s="13"/>
    </row>
    <row r="22" spans="2:18" ht="36" customHeight="1">
      <c r="B22" s="37" t="s">
        <v>83</v>
      </c>
      <c r="C22" s="37" t="s">
        <v>84</v>
      </c>
      <c r="D22" s="14">
        <v>0.44</v>
      </c>
      <c r="E22" s="37" t="s">
        <v>85</v>
      </c>
      <c r="F22" s="15"/>
      <c r="G22" s="16" t="s">
        <v>37</v>
      </c>
      <c r="H22" s="13">
        <v>118</v>
      </c>
      <c r="I22" s="13">
        <v>287</v>
      </c>
      <c r="J22" s="13">
        <v>206</v>
      </c>
      <c r="K22" s="28">
        <f>(H22*2+I22)/(SUM(H22:J22)*2)</f>
        <v>0.42798690671031098</v>
      </c>
      <c r="L22" s="19">
        <v>67</v>
      </c>
      <c r="M22" s="19">
        <v>165</v>
      </c>
      <c r="N22" s="19">
        <v>75</v>
      </c>
      <c r="O22" s="28">
        <f>(L22*2+M22)/(SUM(L22:N22)*2)</f>
        <v>0.48697068403908794</v>
      </c>
      <c r="P22" s="13">
        <v>0.79</v>
      </c>
      <c r="Q22" s="38">
        <v>1.7000000000000001E-2</v>
      </c>
      <c r="R22" s="13"/>
    </row>
    <row r="23" spans="2:18">
      <c r="B23" s="37"/>
      <c r="C23" s="37"/>
      <c r="D23" s="14" t="s">
        <v>86</v>
      </c>
      <c r="E23" s="37"/>
      <c r="F23" s="15"/>
      <c r="G23" s="16" t="s">
        <v>87</v>
      </c>
      <c r="H23" s="17" t="s">
        <v>88</v>
      </c>
      <c r="I23" s="17" t="s">
        <v>89</v>
      </c>
      <c r="J23" s="17" t="s">
        <v>90</v>
      </c>
      <c r="K23" s="17"/>
      <c r="L23" s="18" t="s">
        <v>91</v>
      </c>
      <c r="M23" s="18" t="s">
        <v>92</v>
      </c>
      <c r="N23" s="18" t="s">
        <v>93</v>
      </c>
      <c r="O23" s="18"/>
      <c r="P23" s="13" t="s">
        <v>94</v>
      </c>
      <c r="Q23" s="38"/>
      <c r="R23" s="13"/>
    </row>
    <row r="24" spans="2:18" ht="36" customHeight="1">
      <c r="B24" s="15"/>
      <c r="C24" s="15"/>
      <c r="D24" s="15"/>
      <c r="E24" s="15"/>
      <c r="F24" s="15"/>
      <c r="G24" s="16" t="s">
        <v>64</v>
      </c>
      <c r="H24" s="20">
        <v>177</v>
      </c>
      <c r="I24" s="20">
        <v>830</v>
      </c>
      <c r="J24" s="20">
        <v>1195</v>
      </c>
      <c r="K24" s="28">
        <f>(H24*2+I24)/(SUM(H24:J24)*2)</f>
        <v>0.26884650317892822</v>
      </c>
      <c r="L24" s="21">
        <v>67</v>
      </c>
      <c r="M24" s="21">
        <v>251</v>
      </c>
      <c r="N24" s="21">
        <v>208</v>
      </c>
      <c r="O24" s="28">
        <f>(L24*2+M24)/(SUM(L24:N24)*2)</f>
        <v>0.36596958174904942</v>
      </c>
      <c r="P24" s="13">
        <v>0.64</v>
      </c>
      <c r="Q24" s="38" t="s">
        <v>95</v>
      </c>
      <c r="R24" s="13"/>
    </row>
    <row r="25" spans="2:18">
      <c r="B25" s="15"/>
      <c r="C25" s="15"/>
      <c r="D25" s="15"/>
      <c r="E25" s="15"/>
      <c r="F25" s="15"/>
      <c r="G25" s="16" t="s">
        <v>87</v>
      </c>
      <c r="H25" s="17" t="s">
        <v>96</v>
      </c>
      <c r="I25" s="17" t="s">
        <v>97</v>
      </c>
      <c r="J25" s="17" t="s">
        <v>98</v>
      </c>
      <c r="K25" s="17"/>
      <c r="L25" s="18" t="s">
        <v>99</v>
      </c>
      <c r="M25" s="18" t="s">
        <v>100</v>
      </c>
      <c r="N25" s="18" t="s">
        <v>101</v>
      </c>
      <c r="O25" s="18"/>
      <c r="P25" s="13" t="s">
        <v>102</v>
      </c>
      <c r="Q25" s="38"/>
      <c r="R25" s="13"/>
    </row>
    <row r="26" spans="2:18" ht="36" customHeight="1">
      <c r="B26" s="15"/>
      <c r="C26" s="15"/>
      <c r="D26" s="15"/>
      <c r="E26" s="15"/>
      <c r="F26" s="15"/>
      <c r="G26" s="16" t="s">
        <v>37</v>
      </c>
      <c r="H26" s="13">
        <v>98</v>
      </c>
      <c r="I26" s="13">
        <v>217</v>
      </c>
      <c r="J26" s="13">
        <v>183</v>
      </c>
      <c r="K26" s="28">
        <f>(H26*2+I26)/(SUM(H26:J26)*2)</f>
        <v>0.4146586345381526</v>
      </c>
      <c r="L26" s="19">
        <v>193</v>
      </c>
      <c r="M26" s="19">
        <v>256</v>
      </c>
      <c r="N26" s="19">
        <v>104</v>
      </c>
      <c r="O26" s="28">
        <f>(L26*2+M26)/(SUM(L26:N26)*2)</f>
        <v>0.58047016274864371</v>
      </c>
      <c r="P26" s="13">
        <v>0.51</v>
      </c>
      <c r="Q26" s="38" t="s">
        <v>103</v>
      </c>
      <c r="R26" s="13"/>
    </row>
    <row r="27" spans="2:18">
      <c r="B27" s="15"/>
      <c r="C27" s="15"/>
      <c r="D27" s="15"/>
      <c r="E27" s="15"/>
      <c r="F27" s="15"/>
      <c r="G27" s="16" t="s">
        <v>104</v>
      </c>
      <c r="H27" s="17" t="s">
        <v>105</v>
      </c>
      <c r="I27" s="17" t="s">
        <v>106</v>
      </c>
      <c r="J27" s="17" t="s">
        <v>107</v>
      </c>
      <c r="K27" s="17"/>
      <c r="L27" s="18" t="s">
        <v>108</v>
      </c>
      <c r="M27" s="18" t="s">
        <v>80</v>
      </c>
      <c r="N27" s="18" t="s">
        <v>109</v>
      </c>
      <c r="O27" s="18"/>
      <c r="P27" s="13" t="s">
        <v>110</v>
      </c>
      <c r="Q27" s="38"/>
      <c r="R27" s="13"/>
    </row>
    <row r="28" spans="2:18">
      <c r="B28" s="15"/>
      <c r="C28" s="15"/>
      <c r="D28" s="15"/>
      <c r="E28" s="15"/>
      <c r="F28" s="15"/>
      <c r="G28" s="16" t="s">
        <v>37</v>
      </c>
      <c r="H28" s="20">
        <v>252</v>
      </c>
      <c r="I28" s="20">
        <v>546</v>
      </c>
      <c r="J28" s="20">
        <v>395</v>
      </c>
      <c r="K28" s="28">
        <f>(H28*2+I28)/(SUM(H28:J28)*2)</f>
        <v>0.44006705783738476</v>
      </c>
      <c r="L28" s="21">
        <v>81</v>
      </c>
      <c r="M28" s="21">
        <v>127</v>
      </c>
      <c r="N28" s="21">
        <v>73</v>
      </c>
      <c r="O28" s="28">
        <f>(L28*2+M28)/(SUM(L28:N28)*2)</f>
        <v>0.51423487544483981</v>
      </c>
      <c r="P28" s="13">
        <v>0.74</v>
      </c>
      <c r="Q28" s="38" t="s">
        <v>111</v>
      </c>
      <c r="R28" s="13"/>
    </row>
    <row r="29" spans="2:18">
      <c r="B29" s="15"/>
      <c r="C29" s="15"/>
      <c r="D29" s="15"/>
      <c r="E29" s="15"/>
      <c r="F29" s="15"/>
      <c r="G29" s="16" t="s">
        <v>112</v>
      </c>
      <c r="H29" s="17" t="s">
        <v>113</v>
      </c>
      <c r="I29" s="17" t="s">
        <v>114</v>
      </c>
      <c r="J29" s="17" t="s">
        <v>115</v>
      </c>
      <c r="K29" s="17"/>
      <c r="L29" s="18" t="s">
        <v>116</v>
      </c>
      <c r="M29" s="18" t="s">
        <v>117</v>
      </c>
      <c r="N29" s="18" t="s">
        <v>118</v>
      </c>
      <c r="O29" s="18"/>
      <c r="P29" s="13" t="s">
        <v>119</v>
      </c>
      <c r="Q29" s="38"/>
      <c r="R29" s="13"/>
    </row>
    <row r="30" spans="2:18">
      <c r="B30" s="15"/>
      <c r="C30" s="15"/>
      <c r="D30" s="15"/>
      <c r="E30" s="15"/>
      <c r="F30" s="15"/>
      <c r="G30" s="16" t="s">
        <v>37</v>
      </c>
      <c r="H30" s="13">
        <v>98</v>
      </c>
      <c r="I30" s="13">
        <v>332</v>
      </c>
      <c r="J30" s="13">
        <v>306</v>
      </c>
      <c r="K30" s="28">
        <f>(H30*2+I30)/(SUM(H30:J30)*2)</f>
        <v>0.35869565217391303</v>
      </c>
      <c r="L30" s="19">
        <v>155</v>
      </c>
      <c r="M30" s="19">
        <v>388</v>
      </c>
      <c r="N30" s="19">
        <v>239</v>
      </c>
      <c r="O30" s="28">
        <f>(L30*2+M30)/(SUM(L30:N30)*2)</f>
        <v>0.44629156010230181</v>
      </c>
      <c r="P30" s="13">
        <v>0.69</v>
      </c>
      <c r="Q30" s="38" t="s">
        <v>120</v>
      </c>
      <c r="R30" s="13"/>
    </row>
    <row r="31" spans="2:18">
      <c r="B31" s="15"/>
      <c r="C31" s="15"/>
      <c r="D31" s="15"/>
      <c r="E31" s="15"/>
      <c r="F31" s="15"/>
      <c r="G31" s="16" t="s">
        <v>57</v>
      </c>
      <c r="H31" s="17" t="s">
        <v>121</v>
      </c>
      <c r="I31" s="17" t="s">
        <v>122</v>
      </c>
      <c r="J31" s="17" t="s">
        <v>123</v>
      </c>
      <c r="K31" s="17"/>
      <c r="L31" s="18" t="s">
        <v>124</v>
      </c>
      <c r="M31" s="18" t="s">
        <v>125</v>
      </c>
      <c r="N31" s="18" t="s">
        <v>126</v>
      </c>
      <c r="O31" s="18"/>
      <c r="P31" s="13" t="s">
        <v>127</v>
      </c>
      <c r="Q31" s="38"/>
      <c r="R31" s="13"/>
    </row>
    <row r="32" spans="2:18">
      <c r="B32" s="15"/>
      <c r="C32" s="15"/>
      <c r="D32" s="15"/>
      <c r="E32" s="15"/>
      <c r="F32" s="15"/>
      <c r="G32" s="16" t="s">
        <v>64</v>
      </c>
      <c r="H32" s="20">
        <v>10</v>
      </c>
      <c r="I32" s="20">
        <v>63</v>
      </c>
      <c r="J32" s="20">
        <v>104</v>
      </c>
      <c r="K32" s="28">
        <f>(H32*2+I32)/(SUM(H32:J32)*2)</f>
        <v>0.2344632768361582</v>
      </c>
      <c r="L32" s="21">
        <v>26</v>
      </c>
      <c r="M32" s="21">
        <v>89</v>
      </c>
      <c r="N32" s="21">
        <v>93</v>
      </c>
      <c r="O32" s="28">
        <f>(L32*2+M32)/(SUM(L32:N32)*2)</f>
        <v>0.33894230769230771</v>
      </c>
      <c r="P32" s="29">
        <v>0.6</v>
      </c>
      <c r="Q32" s="38" t="s">
        <v>128</v>
      </c>
      <c r="R32" s="13"/>
    </row>
    <row r="33" spans="2:18">
      <c r="B33" s="15"/>
      <c r="C33" s="15"/>
      <c r="D33" s="15"/>
      <c r="E33" s="15"/>
      <c r="F33" s="15"/>
      <c r="G33" s="16" t="s">
        <v>57</v>
      </c>
      <c r="H33" s="17" t="s">
        <v>129</v>
      </c>
      <c r="I33" s="17" t="s">
        <v>130</v>
      </c>
      <c r="J33" s="17" t="s">
        <v>131</v>
      </c>
      <c r="K33" s="17"/>
      <c r="L33" s="18" t="s">
        <v>132</v>
      </c>
      <c r="M33" s="18" t="s">
        <v>133</v>
      </c>
      <c r="N33" s="18" t="s">
        <v>134</v>
      </c>
      <c r="O33" s="18"/>
      <c r="P33" s="13" t="s">
        <v>135</v>
      </c>
      <c r="Q33" s="38"/>
      <c r="R33" s="13"/>
    </row>
    <row r="34" spans="2:18">
      <c r="B34" s="15"/>
      <c r="C34" s="15"/>
      <c r="D34" s="15"/>
      <c r="E34" s="15"/>
      <c r="F34" s="15"/>
      <c r="G34" s="16" t="s">
        <v>72</v>
      </c>
      <c r="H34" s="20">
        <f>172+149</f>
        <v>321</v>
      </c>
      <c r="I34" s="20">
        <f>548+607</f>
        <v>1155</v>
      </c>
      <c r="J34" s="20">
        <f>570+582</f>
        <v>1152</v>
      </c>
      <c r="K34" s="28">
        <f>(H34*2+I34)/(SUM(H34:J34)*2)</f>
        <v>0.34189497716894979</v>
      </c>
      <c r="L34" s="21">
        <v>249</v>
      </c>
      <c r="M34" s="21">
        <v>668</v>
      </c>
      <c r="N34" s="21">
        <v>421</v>
      </c>
      <c r="O34" s="28">
        <f>(L34*2+M34)/(SUM(L34:N34)*2)</f>
        <v>0.43572496263079225</v>
      </c>
      <c r="P34" s="13">
        <v>0.67</v>
      </c>
      <c r="Q34" s="38" t="s">
        <v>136</v>
      </c>
      <c r="R34" s="13"/>
    </row>
    <row r="35" spans="2:18">
      <c r="B35" s="15"/>
      <c r="C35" s="15"/>
      <c r="D35" s="15"/>
      <c r="E35" s="15"/>
      <c r="F35" s="15"/>
      <c r="G35" s="16" t="s">
        <v>74</v>
      </c>
      <c r="H35" s="17" t="s">
        <v>137</v>
      </c>
      <c r="I35" s="17" t="s">
        <v>138</v>
      </c>
      <c r="J35" s="17" t="s">
        <v>139</v>
      </c>
      <c r="K35" s="17"/>
      <c r="L35" s="18" t="s">
        <v>140</v>
      </c>
      <c r="M35" s="18" t="s">
        <v>141</v>
      </c>
      <c r="N35" s="18" t="s">
        <v>142</v>
      </c>
      <c r="O35" s="18"/>
      <c r="P35" s="13" t="s">
        <v>143</v>
      </c>
      <c r="Q35" s="38"/>
      <c r="R35" s="13"/>
    </row>
    <row r="36" spans="2:18" ht="36" customHeight="1">
      <c r="B36" s="15"/>
      <c r="C36" s="15"/>
      <c r="D36" s="15"/>
      <c r="E36" s="15"/>
      <c r="F36" s="15"/>
      <c r="G36" s="42" t="s">
        <v>82</v>
      </c>
      <c r="H36" s="40"/>
      <c r="I36" s="40"/>
      <c r="J36" s="40"/>
      <c r="K36" s="23"/>
      <c r="L36" s="40"/>
      <c r="M36" s="40"/>
      <c r="N36" s="40"/>
      <c r="O36" s="23"/>
      <c r="P36" s="30">
        <v>0.66</v>
      </c>
      <c r="Q36" s="41" t="s">
        <v>167</v>
      </c>
      <c r="R36" s="43">
        <v>0.03</v>
      </c>
    </row>
    <row r="37" spans="2:18">
      <c r="B37" s="15"/>
      <c r="C37" s="15"/>
      <c r="D37" s="15"/>
      <c r="E37" s="15"/>
      <c r="F37" s="15"/>
      <c r="G37" s="42"/>
      <c r="H37" s="40"/>
      <c r="I37" s="40"/>
      <c r="J37" s="40"/>
      <c r="K37" s="23"/>
      <c r="L37" s="40"/>
      <c r="M37" s="40"/>
      <c r="N37" s="40"/>
      <c r="O37" s="23"/>
      <c r="P37" s="31" t="s">
        <v>166</v>
      </c>
      <c r="Q37" s="41"/>
      <c r="R37" s="43"/>
    </row>
    <row r="38" spans="2:18">
      <c r="B38" s="15"/>
      <c r="C38" s="15"/>
      <c r="D38" s="15"/>
      <c r="E38" s="15"/>
      <c r="F38" s="15"/>
      <c r="G38" s="22"/>
      <c r="H38" s="23"/>
      <c r="I38" s="23"/>
      <c r="J38" s="23"/>
      <c r="K38" s="23"/>
      <c r="L38" s="23"/>
      <c r="M38" s="23"/>
      <c r="N38" s="23"/>
      <c r="O38" s="23"/>
      <c r="P38" s="13"/>
      <c r="Q38" s="13"/>
      <c r="R38" s="13"/>
    </row>
    <row r="39" spans="2:18">
      <c r="B39" s="37" t="s">
        <v>144</v>
      </c>
      <c r="C39" s="37" t="s">
        <v>84</v>
      </c>
      <c r="D39" s="14">
        <v>0.45</v>
      </c>
      <c r="E39" s="37" t="s">
        <v>16</v>
      </c>
      <c r="F39" s="15"/>
      <c r="G39" s="16" t="s">
        <v>145</v>
      </c>
      <c r="H39" s="13">
        <f>18+30</f>
        <v>48</v>
      </c>
      <c r="I39" s="13">
        <f>53+106</f>
        <v>159</v>
      </c>
      <c r="J39" s="13">
        <f>110+118</f>
        <v>228</v>
      </c>
      <c r="K39" s="28">
        <f>(H39*2+I39)/(SUM(H39:J39)*2)</f>
        <v>0.29310344827586204</v>
      </c>
      <c r="L39" s="13">
        <f>28+28</f>
        <v>56</v>
      </c>
      <c r="M39" s="13">
        <f>88+62</f>
        <v>150</v>
      </c>
      <c r="N39" s="13">
        <f>69+52</f>
        <v>121</v>
      </c>
      <c r="O39" s="28">
        <f>(L39*2+M39)/(SUM(L39:N39)*2)</f>
        <v>0.40061162079510704</v>
      </c>
      <c r="P39" s="13">
        <v>0.62</v>
      </c>
      <c r="Q39" s="38" t="s">
        <v>146</v>
      </c>
      <c r="R39" s="13"/>
    </row>
    <row r="40" spans="2:18">
      <c r="B40" s="37"/>
      <c r="C40" s="37"/>
      <c r="D40" s="14" t="s">
        <v>19</v>
      </c>
      <c r="E40" s="37"/>
      <c r="F40" s="15"/>
      <c r="G40" s="16" t="s">
        <v>147</v>
      </c>
      <c r="H40" s="17" t="s">
        <v>148</v>
      </c>
      <c r="I40" s="17" t="s">
        <v>149</v>
      </c>
      <c r="J40" s="17" t="s">
        <v>150</v>
      </c>
      <c r="K40" s="17"/>
      <c r="L40" s="18" t="s">
        <v>151</v>
      </c>
      <c r="M40" s="18" t="s">
        <v>152</v>
      </c>
      <c r="N40" s="18" t="s">
        <v>153</v>
      </c>
      <c r="O40" s="18"/>
      <c r="P40" s="13" t="s">
        <v>154</v>
      </c>
      <c r="Q40" s="38"/>
      <c r="R40" s="13"/>
    </row>
    <row r="41" spans="2:18" ht="36" customHeight="1">
      <c r="B41" s="15"/>
      <c r="C41" s="15"/>
      <c r="D41" s="15"/>
      <c r="E41" s="15"/>
      <c r="F41" s="15"/>
      <c r="G41" s="16" t="s">
        <v>155</v>
      </c>
      <c r="H41" s="13">
        <v>30</v>
      </c>
      <c r="I41" s="13">
        <v>87</v>
      </c>
      <c r="J41" s="13">
        <v>94</v>
      </c>
      <c r="K41" s="28">
        <f>(H41*2+I41)/(SUM(H41:J41)*2)</f>
        <v>0.34834123222748814</v>
      </c>
      <c r="L41" s="19">
        <v>30</v>
      </c>
      <c r="M41" s="19">
        <v>53</v>
      </c>
      <c r="N41" s="19">
        <v>22</v>
      </c>
      <c r="O41" s="28">
        <f>(L41*2+M41)/(SUM(L41:N41)*2)</f>
        <v>0.53809523809523807</v>
      </c>
      <c r="P41" s="13">
        <v>0.46</v>
      </c>
      <c r="Q41" s="38" t="s">
        <v>156</v>
      </c>
      <c r="R41" s="13"/>
    </row>
    <row r="42" spans="2:18">
      <c r="B42" s="15"/>
      <c r="C42" s="15"/>
      <c r="D42" s="15"/>
      <c r="E42" s="15"/>
      <c r="F42" s="15"/>
      <c r="G42" s="16" t="s">
        <v>147</v>
      </c>
      <c r="H42" s="17" t="s">
        <v>157</v>
      </c>
      <c r="I42" s="17" t="s">
        <v>158</v>
      </c>
      <c r="J42" s="17" t="s">
        <v>159</v>
      </c>
      <c r="K42" s="17"/>
      <c r="L42" s="18" t="s">
        <v>160</v>
      </c>
      <c r="M42" s="18" t="s">
        <v>161</v>
      </c>
      <c r="N42" s="18" t="s">
        <v>162</v>
      </c>
      <c r="O42" s="18"/>
      <c r="P42" s="13" t="s">
        <v>163</v>
      </c>
      <c r="Q42" s="38"/>
      <c r="R42" s="13"/>
    </row>
    <row r="43" spans="2:18">
      <c r="B43" s="15"/>
      <c r="C43" s="15"/>
      <c r="D43" s="15"/>
      <c r="E43" s="15"/>
      <c r="F43" s="15"/>
      <c r="G43" s="42" t="s">
        <v>82</v>
      </c>
      <c r="H43" s="40"/>
      <c r="I43" s="40"/>
      <c r="J43" s="40"/>
      <c r="K43" s="23"/>
      <c r="L43" s="40"/>
      <c r="M43" s="40"/>
      <c r="N43" s="40"/>
      <c r="O43" s="23"/>
      <c r="P43" s="30">
        <v>0.55000000000000004</v>
      </c>
      <c r="Q43" s="41" t="s">
        <v>170</v>
      </c>
      <c r="R43" s="43">
        <v>0.14000000000000001</v>
      </c>
    </row>
    <row r="44" spans="2:18">
      <c r="B44" s="7"/>
      <c r="C44" s="7"/>
      <c r="D44" s="7"/>
      <c r="E44" s="7"/>
      <c r="F44" s="7"/>
      <c r="G44" s="45"/>
      <c r="H44" s="46"/>
      <c r="I44" s="46"/>
      <c r="J44" s="46"/>
      <c r="K44" s="24"/>
      <c r="L44" s="46"/>
      <c r="M44" s="46"/>
      <c r="N44" s="46"/>
      <c r="O44" s="24"/>
      <c r="P44" s="32" t="s">
        <v>169</v>
      </c>
      <c r="Q44" s="47"/>
      <c r="R44" s="44"/>
    </row>
    <row r="45" spans="2:18">
      <c r="L45" s="25"/>
      <c r="M45" s="25"/>
      <c r="N45" s="25"/>
      <c r="O45" s="25"/>
    </row>
    <row r="46" spans="2:18">
      <c r="L46" s="25"/>
      <c r="M46" s="25"/>
      <c r="N46" s="25"/>
      <c r="O46" s="25"/>
    </row>
    <row r="48" spans="2:18">
      <c r="H48" s="25"/>
      <c r="I48" s="25"/>
      <c r="J48" s="25"/>
      <c r="K48" s="25"/>
      <c r="L48" s="25"/>
    </row>
    <row r="50" spans="8:12">
      <c r="H50" s="25"/>
      <c r="I50" s="25"/>
      <c r="J50" s="25"/>
      <c r="K50" s="25"/>
      <c r="L50" s="25"/>
    </row>
    <row r="52" spans="8:12">
      <c r="H52" s="25"/>
      <c r="I52" s="25"/>
      <c r="J52" s="25"/>
      <c r="K52" s="25"/>
      <c r="L52" s="25"/>
    </row>
  </sheetData>
  <mergeCells count="56">
    <mergeCell ref="R43:R44"/>
    <mergeCell ref="Q41:Q42"/>
    <mergeCell ref="G43:G44"/>
    <mergeCell ref="H43:H44"/>
    <mergeCell ref="I43:I44"/>
    <mergeCell ref="J43:J44"/>
    <mergeCell ref="L43:L44"/>
    <mergeCell ref="M43:M44"/>
    <mergeCell ref="N43:N44"/>
    <mergeCell ref="Q43:Q44"/>
    <mergeCell ref="R36:R37"/>
    <mergeCell ref="B39:B40"/>
    <mergeCell ref="C39:C40"/>
    <mergeCell ref="E39:E40"/>
    <mergeCell ref="Q39:Q40"/>
    <mergeCell ref="G36:G37"/>
    <mergeCell ref="H36:H37"/>
    <mergeCell ref="I36:I37"/>
    <mergeCell ref="J36:J37"/>
    <mergeCell ref="L36:L37"/>
    <mergeCell ref="M36:M37"/>
    <mergeCell ref="Q28:Q29"/>
    <mergeCell ref="Q30:Q31"/>
    <mergeCell ref="Q32:Q33"/>
    <mergeCell ref="N36:N37"/>
    <mergeCell ref="Q36:Q37"/>
    <mergeCell ref="Q34:Q35"/>
    <mergeCell ref="R17:R18"/>
    <mergeCell ref="B22:B23"/>
    <mergeCell ref="C22:C23"/>
    <mergeCell ref="E22:E23"/>
    <mergeCell ref="Q22:Q23"/>
    <mergeCell ref="G17:G18"/>
    <mergeCell ref="H17:H18"/>
    <mergeCell ref="I17:I18"/>
    <mergeCell ref="J17:J18"/>
    <mergeCell ref="L17:L18"/>
    <mergeCell ref="M17:M18"/>
    <mergeCell ref="R19:R20"/>
    <mergeCell ref="Q24:Q25"/>
    <mergeCell ref="Q26:Q27"/>
    <mergeCell ref="H1:K1"/>
    <mergeCell ref="L1:O1"/>
    <mergeCell ref="Q5:Q6"/>
    <mergeCell ref="Q7:Q8"/>
    <mergeCell ref="Q9:Q10"/>
    <mergeCell ref="Q15:Q16"/>
    <mergeCell ref="Q13:Q14"/>
    <mergeCell ref="N17:N18"/>
    <mergeCell ref="Q17:Q18"/>
    <mergeCell ref="Q19:Q20"/>
    <mergeCell ref="B3:B4"/>
    <mergeCell ref="C3:C4"/>
    <mergeCell ref="E3:E4"/>
    <mergeCell ref="Q3:Q4"/>
    <mergeCell ref="Q11:Q12"/>
  </mergeCells>
  <phoneticPr fontId="2"/>
  <pageMargins left="0.31496062992125984" right="0.31496062992125984" top="0.35433070866141736" bottom="0.15748031496062992" header="0.31496062992125984" footer="0.31496062992125984"/>
  <pageSetup paperSize="8" scale="50" orientation="landscape" r:id="rId1"/>
  <ignoredErrors>
    <ignoredError sqref="L21:N44 H21:J44 H4:J18 L4:N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2012-03-30T02:31:24Z</cp:lastPrinted>
  <dcterms:created xsi:type="dcterms:W3CDTF">2011-12-21T08:33:59Z</dcterms:created>
  <dcterms:modified xsi:type="dcterms:W3CDTF">2012-03-30T05:57:17Z</dcterms:modified>
</cp:coreProperties>
</file>