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Normalize Calculation" sheetId="1" r:id="rId1"/>
    <sheet name="Dilute Instructions" sheetId="2" r:id="rId2"/>
  </sheets>
  <calcPr calcId="125725"/>
</workbook>
</file>

<file path=xl/calcChain.xml><?xml version="1.0" encoding="utf-8"?>
<calcChain xmlns="http://schemas.openxmlformats.org/spreadsheetml/2006/main">
  <c r="G73" i="1"/>
  <c r="F73"/>
  <c r="G71"/>
  <c r="F71"/>
  <c r="G70"/>
  <c r="F70"/>
  <c r="G69"/>
  <c r="F69"/>
  <c r="G68"/>
  <c r="F68"/>
  <c r="G66"/>
  <c r="F66"/>
  <c r="F62"/>
  <c r="G62"/>
  <c r="F63"/>
  <c r="G63"/>
  <c r="F64"/>
  <c r="G64"/>
  <c r="F65"/>
  <c r="G65"/>
  <c r="G61"/>
  <c r="F61"/>
  <c r="G59"/>
  <c r="F59"/>
  <c r="G53"/>
  <c r="F53"/>
  <c r="G52"/>
  <c r="F52"/>
  <c r="G51"/>
  <c r="F51"/>
  <c r="G50"/>
  <c r="F50"/>
  <c r="G49"/>
  <c r="F49"/>
  <c r="G47"/>
  <c r="F47"/>
  <c r="G43"/>
  <c r="F43"/>
  <c r="G41"/>
  <c r="F41"/>
  <c r="G40"/>
  <c r="F40"/>
  <c r="G38"/>
  <c r="F38"/>
  <c r="G7"/>
  <c r="F7"/>
  <c r="G39"/>
  <c r="F39"/>
  <c r="F30"/>
  <c r="G30"/>
  <c r="F31"/>
  <c r="G31"/>
  <c r="F32"/>
  <c r="G32"/>
  <c r="F33"/>
  <c r="G33"/>
  <c r="F34"/>
  <c r="G34"/>
  <c r="F35"/>
  <c r="G35"/>
  <c r="F29"/>
  <c r="G29"/>
  <c r="G25"/>
  <c r="F25"/>
  <c r="G24"/>
  <c r="F24"/>
  <c r="G20"/>
  <c r="F20"/>
  <c r="G15"/>
  <c r="F15"/>
  <c r="G14"/>
  <c r="F14"/>
  <c r="G9"/>
  <c r="F9"/>
  <c r="B77"/>
  <c r="G44"/>
  <c r="F44"/>
  <c r="G46"/>
  <c r="F46"/>
  <c r="G45"/>
  <c r="F45"/>
  <c r="G28"/>
  <c r="F28"/>
  <c r="G27"/>
  <c r="F27"/>
  <c r="G26"/>
  <c r="F26"/>
  <c r="G10"/>
  <c r="F10"/>
  <c r="G8"/>
  <c r="G5"/>
  <c r="F8"/>
  <c r="F5"/>
  <c r="F4"/>
  <c r="G4"/>
  <c r="G3"/>
  <c r="F3"/>
  <c r="B81"/>
  <c r="A81"/>
  <c r="B74"/>
  <c r="B7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3"/>
  <c r="D4"/>
  <c r="B75"/>
</calcChain>
</file>

<file path=xl/sharedStrings.xml><?xml version="1.0" encoding="utf-8"?>
<sst xmlns="http://schemas.openxmlformats.org/spreadsheetml/2006/main" count="352" uniqueCount="127">
  <si>
    <t>Amplicon</t>
  </si>
  <si>
    <t>TLR1-1</t>
  </si>
  <si>
    <t>TLR1-2</t>
  </si>
  <si>
    <t>TLR2-1</t>
  </si>
  <si>
    <t>TLR2-2</t>
  </si>
  <si>
    <t>TLR2-3</t>
  </si>
  <si>
    <t>TLR2-4</t>
  </si>
  <si>
    <t>TLR2-5</t>
  </si>
  <si>
    <t>TLR2-6</t>
  </si>
  <si>
    <t>TLR3-6</t>
  </si>
  <si>
    <t>TLR3-7</t>
  </si>
  <si>
    <t>TLR3-8</t>
  </si>
  <si>
    <t>TLR3-9</t>
  </si>
  <si>
    <t>TLR3-10</t>
  </si>
  <si>
    <t>TLR3-11</t>
  </si>
  <si>
    <t>TLR3-12</t>
  </si>
  <si>
    <t>TLR3-14</t>
  </si>
  <si>
    <t>TLR3-15</t>
  </si>
  <si>
    <t>TLR3-16</t>
  </si>
  <si>
    <t>TLR3-17</t>
  </si>
  <si>
    <t>TLR3-18</t>
  </si>
  <si>
    <t>TLR3-19</t>
  </si>
  <si>
    <t>TLR3-20</t>
  </si>
  <si>
    <t>TLR3-22</t>
  </si>
  <si>
    <t>TLR3-23</t>
  </si>
  <si>
    <t>TLR4-1</t>
  </si>
  <si>
    <t>TLR4-2</t>
  </si>
  <si>
    <t>TLR4-3</t>
  </si>
  <si>
    <t>TLR4-4</t>
  </si>
  <si>
    <t>TLR4-5</t>
  </si>
  <si>
    <t>TLR4-6</t>
  </si>
  <si>
    <t>TLR4-7</t>
  </si>
  <si>
    <t>TLR4-8</t>
  </si>
  <si>
    <t>TLR4-9</t>
  </si>
  <si>
    <t>TLR5-1</t>
  </si>
  <si>
    <t>TLR5-2</t>
  </si>
  <si>
    <t>TLR5-3</t>
  </si>
  <si>
    <t>TLR5-4</t>
  </si>
  <si>
    <t>TLR5-5</t>
  </si>
  <si>
    <t>TLR5-6</t>
  </si>
  <si>
    <t>TLR5-8</t>
  </si>
  <si>
    <t>TLR5-9</t>
  </si>
  <si>
    <t>TLR5-10FixR</t>
  </si>
  <si>
    <t>TLR6-1</t>
  </si>
  <si>
    <t>TLR6-2</t>
  </si>
  <si>
    <t>TLR6-3</t>
  </si>
  <si>
    <t>TLR6-4</t>
  </si>
  <si>
    <t>TLR7-1</t>
  </si>
  <si>
    <t>TLR7-2</t>
  </si>
  <si>
    <t>TLR7-3</t>
  </si>
  <si>
    <t>TLR7-4</t>
  </si>
  <si>
    <t>TLR7-5</t>
  </si>
  <si>
    <t>TLR7-6</t>
  </si>
  <si>
    <t>TLR8-1</t>
  </si>
  <si>
    <t>TLR8-2</t>
  </si>
  <si>
    <t>TLR8-3</t>
  </si>
  <si>
    <t>TLR8-4</t>
  </si>
  <si>
    <t>TLR8-6</t>
  </si>
  <si>
    <t>TLR8-7</t>
  </si>
  <si>
    <t>TLR9-1</t>
  </si>
  <si>
    <t>TLR9-2</t>
  </si>
  <si>
    <t>TLR9-3</t>
  </si>
  <si>
    <t>TLR9-4</t>
  </si>
  <si>
    <t>TLR9-5</t>
  </si>
  <si>
    <t>TLR9-6</t>
  </si>
  <si>
    <t>TLR9-7</t>
  </si>
  <si>
    <t>TLR9-8</t>
  </si>
  <si>
    <t>TLR9-9</t>
  </si>
  <si>
    <t>TLR9-10</t>
  </si>
  <si>
    <t>TLR10-2</t>
  </si>
  <si>
    <t>TLR10-3</t>
  </si>
  <si>
    <t>TLR10-6</t>
  </si>
  <si>
    <t>Size(BP)</t>
  </si>
  <si>
    <t>Average</t>
  </si>
  <si>
    <t>Median</t>
  </si>
  <si>
    <t>Stand Dev</t>
  </si>
  <si>
    <t>Mean</t>
  </si>
  <si>
    <t>Difference</t>
  </si>
  <si>
    <t>Adjust</t>
  </si>
  <si>
    <t>Yes</t>
  </si>
  <si>
    <t>Edges</t>
  </si>
  <si>
    <t>Left</t>
  </si>
  <si>
    <t>Right</t>
  </si>
  <si>
    <t>1.5 ul</t>
  </si>
  <si>
    <t>2.85 ul</t>
  </si>
  <si>
    <t>2.61 ul</t>
  </si>
  <si>
    <t>% Diff</t>
  </si>
  <si>
    <t>2.48 ul</t>
  </si>
  <si>
    <t>1.4 ul</t>
  </si>
  <si>
    <t xml:space="preserve">2.0 ul </t>
  </si>
  <si>
    <t>1.40 ul</t>
  </si>
  <si>
    <t>0.92 ul</t>
  </si>
  <si>
    <t>1.22 ul</t>
  </si>
  <si>
    <t>2.80 ul</t>
  </si>
  <si>
    <t>2.58 ul</t>
  </si>
  <si>
    <t xml:space="preserve">2.45 ul </t>
  </si>
  <si>
    <t>Half Stand Dev</t>
  </si>
  <si>
    <t xml:space="preserve">2.34ul </t>
  </si>
  <si>
    <t xml:space="preserve">1.69 ul </t>
  </si>
  <si>
    <t xml:space="preserve">2.24 ul </t>
  </si>
  <si>
    <t xml:space="preserve">1.65 ul </t>
  </si>
  <si>
    <t xml:space="preserve">1.63 ul </t>
  </si>
  <si>
    <t xml:space="preserve">1.55 ul </t>
  </si>
  <si>
    <t xml:space="preserve">1.73 ul </t>
  </si>
  <si>
    <t xml:space="preserve">1.72 ul </t>
  </si>
  <si>
    <t xml:space="preserve">1.77 ul </t>
  </si>
  <si>
    <t xml:space="preserve">1.70 ul </t>
  </si>
  <si>
    <t xml:space="preserve">1.71 ul </t>
  </si>
  <si>
    <t xml:space="preserve">2.18 ul </t>
  </si>
  <si>
    <t xml:space="preserve">1.80 ul </t>
  </si>
  <si>
    <t xml:space="preserve">2.20 ul </t>
  </si>
  <si>
    <t>2.70 ul</t>
  </si>
  <si>
    <t>2.29 ul</t>
  </si>
  <si>
    <t>2.72 ul</t>
  </si>
  <si>
    <t>2.63 ul</t>
  </si>
  <si>
    <t>Add ul</t>
  </si>
  <si>
    <t>2.79 ul</t>
  </si>
  <si>
    <t>1.68 ul</t>
  </si>
  <si>
    <t>1.32 ul</t>
  </si>
  <si>
    <t>1.60 ul</t>
  </si>
  <si>
    <t>2.30 ul</t>
  </si>
  <si>
    <t>1.75 ul</t>
  </si>
  <si>
    <t>1.37 ul</t>
  </si>
  <si>
    <t>2.68 ul</t>
  </si>
  <si>
    <t>2.46 ul</t>
  </si>
  <si>
    <t>2.78 ul</t>
  </si>
  <si>
    <t>Table S1 Normalization Protocol with Calculations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</si>
</sst>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line3DChart>
        <c:grouping val="standard"/>
        <c:ser>
          <c:idx val="0"/>
          <c:order val="0"/>
          <c:val>
            <c:numRef>
              <c:f>'Normalize Calculation'!$B$3:$B$73</c:f>
              <c:numCache>
                <c:formatCode>General</c:formatCode>
                <c:ptCount val="71"/>
                <c:pt idx="0">
                  <c:v>470</c:v>
                </c:pt>
                <c:pt idx="1">
                  <c:v>890</c:v>
                </c:pt>
                <c:pt idx="2">
                  <c:v>816</c:v>
                </c:pt>
                <c:pt idx="3">
                  <c:v>668</c:v>
                </c:pt>
                <c:pt idx="4">
                  <c:v>681</c:v>
                </c:pt>
                <c:pt idx="5">
                  <c:v>774</c:v>
                </c:pt>
                <c:pt idx="6">
                  <c:v>730</c:v>
                </c:pt>
                <c:pt idx="7">
                  <c:v>436</c:v>
                </c:pt>
                <c:pt idx="8">
                  <c:v>598</c:v>
                </c:pt>
                <c:pt idx="9">
                  <c:v>669</c:v>
                </c:pt>
                <c:pt idx="10">
                  <c:v>629</c:v>
                </c:pt>
                <c:pt idx="11">
                  <c:v>528</c:v>
                </c:pt>
                <c:pt idx="12">
                  <c:v>527</c:v>
                </c:pt>
                <c:pt idx="13">
                  <c:v>597</c:v>
                </c:pt>
                <c:pt idx="14">
                  <c:v>612</c:v>
                </c:pt>
                <c:pt idx="15">
                  <c:v>636</c:v>
                </c:pt>
                <c:pt idx="16">
                  <c:v>641</c:v>
                </c:pt>
                <c:pt idx="17">
                  <c:v>701</c:v>
                </c:pt>
                <c:pt idx="18">
                  <c:v>635</c:v>
                </c:pt>
                <c:pt idx="19">
                  <c:v>577</c:v>
                </c:pt>
                <c:pt idx="20">
                  <c:v>590</c:v>
                </c:pt>
                <c:pt idx="21">
                  <c:v>518</c:v>
                </c:pt>
                <c:pt idx="22">
                  <c:v>509</c:v>
                </c:pt>
                <c:pt idx="23">
                  <c:v>437</c:v>
                </c:pt>
                <c:pt idx="24">
                  <c:v>288</c:v>
                </c:pt>
                <c:pt idx="25">
                  <c:v>384</c:v>
                </c:pt>
                <c:pt idx="26">
                  <c:v>486</c:v>
                </c:pt>
                <c:pt idx="27">
                  <c:v>508</c:v>
                </c:pt>
                <c:pt idx="28">
                  <c:v>541</c:v>
                </c:pt>
                <c:pt idx="29">
                  <c:v>539</c:v>
                </c:pt>
                <c:pt idx="30">
                  <c:v>554</c:v>
                </c:pt>
                <c:pt idx="31">
                  <c:v>533</c:v>
                </c:pt>
                <c:pt idx="32">
                  <c:v>535</c:v>
                </c:pt>
                <c:pt idx="33">
                  <c:v>642</c:v>
                </c:pt>
                <c:pt idx="34">
                  <c:v>661</c:v>
                </c:pt>
                <c:pt idx="35">
                  <c:v>563</c:v>
                </c:pt>
                <c:pt idx="36">
                  <c:v>541</c:v>
                </c:pt>
                <c:pt idx="37">
                  <c:v>687</c:v>
                </c:pt>
                <c:pt idx="38">
                  <c:v>700</c:v>
                </c:pt>
                <c:pt idx="39">
                  <c:v>592</c:v>
                </c:pt>
                <c:pt idx="40">
                  <c:v>541</c:v>
                </c:pt>
                <c:pt idx="41">
                  <c:v>764</c:v>
                </c:pt>
                <c:pt idx="42">
                  <c:v>876</c:v>
                </c:pt>
                <c:pt idx="43">
                  <c:v>805</c:v>
                </c:pt>
                <c:pt idx="44">
                  <c:v>845</c:v>
                </c:pt>
                <c:pt idx="45">
                  <c:v>604</c:v>
                </c:pt>
                <c:pt idx="46">
                  <c:v>715</c:v>
                </c:pt>
                <c:pt idx="47">
                  <c:v>851</c:v>
                </c:pt>
                <c:pt idx="48">
                  <c:v>892</c:v>
                </c:pt>
                <c:pt idx="49">
                  <c:v>822</c:v>
                </c:pt>
                <c:pt idx="50">
                  <c:v>871</c:v>
                </c:pt>
                <c:pt idx="51">
                  <c:v>669</c:v>
                </c:pt>
                <c:pt idx="52">
                  <c:v>583</c:v>
                </c:pt>
                <c:pt idx="53">
                  <c:v>659</c:v>
                </c:pt>
                <c:pt idx="54">
                  <c:v>601</c:v>
                </c:pt>
                <c:pt idx="55">
                  <c:v>592</c:v>
                </c:pt>
                <c:pt idx="56">
                  <c:v>526</c:v>
                </c:pt>
                <c:pt idx="57">
                  <c:v>665</c:v>
                </c:pt>
                <c:pt idx="58">
                  <c:v>413</c:v>
                </c:pt>
                <c:pt idx="59">
                  <c:v>414</c:v>
                </c:pt>
                <c:pt idx="60">
                  <c:v>565</c:v>
                </c:pt>
                <c:pt idx="61">
                  <c:v>537</c:v>
                </c:pt>
                <c:pt idx="62">
                  <c:v>499</c:v>
                </c:pt>
                <c:pt idx="63">
                  <c:v>718</c:v>
                </c:pt>
                <c:pt idx="64">
                  <c:v>651</c:v>
                </c:pt>
                <c:pt idx="65">
                  <c:v>546</c:v>
                </c:pt>
                <c:pt idx="66">
                  <c:v>428</c:v>
                </c:pt>
                <c:pt idx="67">
                  <c:v>837</c:v>
                </c:pt>
                <c:pt idx="68">
                  <c:v>768</c:v>
                </c:pt>
                <c:pt idx="69">
                  <c:v>623</c:v>
                </c:pt>
                <c:pt idx="70">
                  <c:v>868</c:v>
                </c:pt>
              </c:numCache>
            </c:numRef>
          </c:val>
        </c:ser>
        <c:ser>
          <c:idx val="1"/>
          <c:order val="1"/>
          <c:val>
            <c:numRef>
              <c:f>'Normalize Calculation'!$C$3:$C$73</c:f>
              <c:numCache>
                <c:formatCode>General</c:formatCode>
                <c:ptCount val="71"/>
                <c:pt idx="0">
                  <c:v>624.94366197183103</c:v>
                </c:pt>
                <c:pt idx="1">
                  <c:v>624.94366197183103</c:v>
                </c:pt>
                <c:pt idx="2">
                  <c:v>624.94366197183103</c:v>
                </c:pt>
                <c:pt idx="3">
                  <c:v>624.94366197183103</c:v>
                </c:pt>
                <c:pt idx="4">
                  <c:v>624.94366197183103</c:v>
                </c:pt>
                <c:pt idx="5">
                  <c:v>624.94366197183103</c:v>
                </c:pt>
                <c:pt idx="6">
                  <c:v>624.94366197183103</c:v>
                </c:pt>
                <c:pt idx="7">
                  <c:v>624.94366197183103</c:v>
                </c:pt>
                <c:pt idx="8">
                  <c:v>624.94366197183103</c:v>
                </c:pt>
                <c:pt idx="9">
                  <c:v>624.94366197183103</c:v>
                </c:pt>
                <c:pt idx="10">
                  <c:v>624.94366197183103</c:v>
                </c:pt>
                <c:pt idx="11">
                  <c:v>624.94366197183103</c:v>
                </c:pt>
                <c:pt idx="12">
                  <c:v>624.94366197183103</c:v>
                </c:pt>
                <c:pt idx="13">
                  <c:v>624.94366197183103</c:v>
                </c:pt>
                <c:pt idx="14">
                  <c:v>624.94366197183103</c:v>
                </c:pt>
                <c:pt idx="15">
                  <c:v>624.94366197183103</c:v>
                </c:pt>
                <c:pt idx="16">
                  <c:v>624.94366197183103</c:v>
                </c:pt>
                <c:pt idx="17">
                  <c:v>624.94366197183103</c:v>
                </c:pt>
                <c:pt idx="18">
                  <c:v>624.94366197183103</c:v>
                </c:pt>
                <c:pt idx="19">
                  <c:v>624.94366197183103</c:v>
                </c:pt>
                <c:pt idx="20">
                  <c:v>624.94366197183103</c:v>
                </c:pt>
                <c:pt idx="21">
                  <c:v>624.94366197183103</c:v>
                </c:pt>
                <c:pt idx="22">
                  <c:v>624.94366197183103</c:v>
                </c:pt>
                <c:pt idx="23">
                  <c:v>624.94366197183103</c:v>
                </c:pt>
                <c:pt idx="24">
                  <c:v>624.94366197183103</c:v>
                </c:pt>
                <c:pt idx="25">
                  <c:v>624.94366197183103</c:v>
                </c:pt>
                <c:pt idx="26">
                  <c:v>624.94366197183103</c:v>
                </c:pt>
                <c:pt idx="27">
                  <c:v>624.94366197183103</c:v>
                </c:pt>
                <c:pt idx="28">
                  <c:v>624.94366197183103</c:v>
                </c:pt>
                <c:pt idx="29">
                  <c:v>624.94366197183103</c:v>
                </c:pt>
                <c:pt idx="30">
                  <c:v>624.94366197183103</c:v>
                </c:pt>
                <c:pt idx="31">
                  <c:v>624.94366197183103</c:v>
                </c:pt>
                <c:pt idx="32">
                  <c:v>624.94366197183103</c:v>
                </c:pt>
                <c:pt idx="33">
                  <c:v>624.94366197183103</c:v>
                </c:pt>
                <c:pt idx="34">
                  <c:v>624.94366197183103</c:v>
                </c:pt>
                <c:pt idx="35">
                  <c:v>624.94366197183103</c:v>
                </c:pt>
                <c:pt idx="36">
                  <c:v>624.94366197183103</c:v>
                </c:pt>
                <c:pt idx="37">
                  <c:v>624.94366197183103</c:v>
                </c:pt>
                <c:pt idx="38">
                  <c:v>624.94366197183103</c:v>
                </c:pt>
                <c:pt idx="39">
                  <c:v>624.94366197183103</c:v>
                </c:pt>
                <c:pt idx="40">
                  <c:v>624.94366197183103</c:v>
                </c:pt>
                <c:pt idx="41">
                  <c:v>624.94366197183103</c:v>
                </c:pt>
                <c:pt idx="42">
                  <c:v>624.94366197183103</c:v>
                </c:pt>
                <c:pt idx="43">
                  <c:v>624.94366197183103</c:v>
                </c:pt>
                <c:pt idx="44">
                  <c:v>624.94366197183103</c:v>
                </c:pt>
                <c:pt idx="45">
                  <c:v>624.94366197183103</c:v>
                </c:pt>
                <c:pt idx="46">
                  <c:v>624.94366197183103</c:v>
                </c:pt>
                <c:pt idx="47">
                  <c:v>624.94366197183103</c:v>
                </c:pt>
                <c:pt idx="48">
                  <c:v>624.94366197183103</c:v>
                </c:pt>
                <c:pt idx="49">
                  <c:v>624.94366197183103</c:v>
                </c:pt>
                <c:pt idx="50">
                  <c:v>624.94366197183103</c:v>
                </c:pt>
                <c:pt idx="51">
                  <c:v>624.94366197183103</c:v>
                </c:pt>
                <c:pt idx="52">
                  <c:v>624.94366197183103</c:v>
                </c:pt>
                <c:pt idx="53">
                  <c:v>624.94366197183103</c:v>
                </c:pt>
                <c:pt idx="54">
                  <c:v>624.94366197183103</c:v>
                </c:pt>
                <c:pt idx="55">
                  <c:v>624.94366197183103</c:v>
                </c:pt>
                <c:pt idx="56">
                  <c:v>624.94366197183103</c:v>
                </c:pt>
                <c:pt idx="57">
                  <c:v>624.94366197183103</c:v>
                </c:pt>
                <c:pt idx="58">
                  <c:v>624.94366197183103</c:v>
                </c:pt>
                <c:pt idx="59">
                  <c:v>624.94366197183103</c:v>
                </c:pt>
                <c:pt idx="60">
                  <c:v>624.94366197183103</c:v>
                </c:pt>
                <c:pt idx="61">
                  <c:v>624.94366197183103</c:v>
                </c:pt>
                <c:pt idx="62">
                  <c:v>624.94366197183103</c:v>
                </c:pt>
                <c:pt idx="63">
                  <c:v>624.94366197183103</c:v>
                </c:pt>
                <c:pt idx="64">
                  <c:v>624.94366197183103</c:v>
                </c:pt>
                <c:pt idx="65">
                  <c:v>624.94366197183103</c:v>
                </c:pt>
                <c:pt idx="66">
                  <c:v>624.94366197183103</c:v>
                </c:pt>
                <c:pt idx="67">
                  <c:v>624.94366197183103</c:v>
                </c:pt>
                <c:pt idx="68">
                  <c:v>624.94366197183103</c:v>
                </c:pt>
                <c:pt idx="69">
                  <c:v>624.94366197183103</c:v>
                </c:pt>
                <c:pt idx="70">
                  <c:v>624.94366197183103</c:v>
                </c:pt>
              </c:numCache>
            </c:numRef>
          </c:val>
        </c:ser>
        <c:axId val="136288128"/>
        <c:axId val="136289664"/>
        <c:axId val="135829696"/>
      </c:line3DChart>
      <c:catAx>
        <c:axId val="136288128"/>
        <c:scaling>
          <c:orientation val="minMax"/>
        </c:scaling>
        <c:axPos val="b"/>
        <c:tickLblPos val="nextTo"/>
        <c:crossAx val="136289664"/>
        <c:crosses val="autoZero"/>
        <c:auto val="1"/>
        <c:lblAlgn val="ctr"/>
        <c:lblOffset val="100"/>
      </c:catAx>
      <c:valAx>
        <c:axId val="136289664"/>
        <c:scaling>
          <c:orientation val="minMax"/>
        </c:scaling>
        <c:axPos val="l"/>
        <c:majorGridlines/>
        <c:numFmt formatCode="General" sourceLinked="1"/>
        <c:tickLblPos val="nextTo"/>
        <c:crossAx val="136288128"/>
        <c:crosses val="autoZero"/>
        <c:crossBetween val="between"/>
      </c:valAx>
      <c:serAx>
        <c:axId val="135829696"/>
        <c:scaling>
          <c:orientation val="minMax"/>
        </c:scaling>
        <c:axPos val="b"/>
        <c:tickLblPos val="nextTo"/>
        <c:crossAx val="136289664"/>
        <c:crosses val="autoZero"/>
      </c:ser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180975</xdr:rowOff>
    </xdr:from>
    <xdr:to>
      <xdr:col>21</xdr:col>
      <xdr:colOff>38100</xdr:colOff>
      <xdr:row>41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topLeftCell="A46" workbookViewId="0">
      <selection activeCell="I1" sqref="I1"/>
    </sheetView>
  </sheetViews>
  <sheetFormatPr defaultRowHeight="15"/>
  <cols>
    <col min="1" max="1" width="29.85546875" bestFit="1" customWidth="1"/>
    <col min="2" max="4" width="14.140625" customWidth="1"/>
    <col min="6" max="6" width="12" bestFit="1" customWidth="1"/>
    <col min="7" max="7" width="12" customWidth="1"/>
    <col min="8" max="8" width="9.140625" style="3"/>
    <col min="10" max="10" width="11.42578125" bestFit="1" customWidth="1"/>
  </cols>
  <sheetData>
    <row r="1" spans="1:11" ht="15.75" thickBot="1">
      <c r="A1" s="12" t="s">
        <v>126</v>
      </c>
      <c r="B1" s="12"/>
      <c r="C1" s="12"/>
      <c r="D1" s="12"/>
      <c r="E1" s="12"/>
      <c r="F1" s="12"/>
      <c r="G1" s="12"/>
      <c r="H1" s="13"/>
    </row>
    <row r="2" spans="1:11">
      <c r="A2" t="s">
        <v>0</v>
      </c>
      <c r="B2" t="s">
        <v>72</v>
      </c>
      <c r="C2" t="s">
        <v>76</v>
      </c>
      <c r="D2" t="s">
        <v>77</v>
      </c>
      <c r="E2" s="4" t="s">
        <v>78</v>
      </c>
      <c r="F2" t="s">
        <v>86</v>
      </c>
      <c r="G2" t="s">
        <v>78</v>
      </c>
      <c r="H2" s="6" t="s">
        <v>115</v>
      </c>
    </row>
    <row r="3" spans="1:11">
      <c r="A3" t="s">
        <v>1</v>
      </c>
      <c r="B3" s="1">
        <v>470</v>
      </c>
      <c r="C3">
        <v>624.94366197183103</v>
      </c>
      <c r="D3">
        <f>C3-B3</f>
        <v>154.94366197183103</v>
      </c>
      <c r="E3" s="4" t="s">
        <v>79</v>
      </c>
      <c r="F3">
        <f>D3/C3</f>
        <v>0.24793220797367657</v>
      </c>
      <c r="G3">
        <f>2-(F3*2)</f>
        <v>1.5041355840526469</v>
      </c>
      <c r="H3" s="6" t="s">
        <v>83</v>
      </c>
      <c r="K3" s="1"/>
    </row>
    <row r="4" spans="1:11">
      <c r="A4" t="s">
        <v>2</v>
      </c>
      <c r="B4" s="1">
        <v>890</v>
      </c>
      <c r="C4">
        <v>624.94366197183103</v>
      </c>
      <c r="D4">
        <f>C4-B4</f>
        <v>-265.05633802816897</v>
      </c>
      <c r="E4" s="4" t="s">
        <v>79</v>
      </c>
      <c r="F4">
        <f>265.056338/C4</f>
        <v>0.42412837208987847</v>
      </c>
      <c r="G4">
        <f>2+(F4*2)</f>
        <v>2.848256744179757</v>
      </c>
      <c r="H4" s="6" t="s">
        <v>84</v>
      </c>
      <c r="K4" s="2"/>
    </row>
    <row r="5" spans="1:11">
      <c r="A5" t="s">
        <v>3</v>
      </c>
      <c r="B5" s="1">
        <v>816</v>
      </c>
      <c r="C5">
        <v>624.94366197183103</v>
      </c>
      <c r="D5">
        <f t="shared" ref="D5:D68" si="0">C5-B5</f>
        <v>-191.05633802816897</v>
      </c>
      <c r="E5" s="4" t="s">
        <v>79</v>
      </c>
      <c r="F5">
        <f>191.056338/C5</f>
        <v>0.30571769845169139</v>
      </c>
      <c r="G5">
        <f>2+(F5*2)</f>
        <v>2.6114353969033828</v>
      </c>
      <c r="H5" s="6" t="s">
        <v>85</v>
      </c>
      <c r="K5" s="2"/>
    </row>
    <row r="6" spans="1:11">
      <c r="A6" t="s">
        <v>4</v>
      </c>
      <c r="B6" s="1">
        <v>668</v>
      </c>
      <c r="C6">
        <v>624.94366197183103</v>
      </c>
      <c r="D6">
        <f t="shared" si="0"/>
        <v>-43.056338028168966</v>
      </c>
      <c r="E6" s="4"/>
      <c r="H6" s="6" t="s">
        <v>89</v>
      </c>
      <c r="K6" s="2"/>
    </row>
    <row r="7" spans="1:11">
      <c r="A7" t="s">
        <v>5</v>
      </c>
      <c r="B7" s="1">
        <v>681</v>
      </c>
      <c r="C7">
        <v>624.94366197183103</v>
      </c>
      <c r="D7">
        <f t="shared" si="0"/>
        <v>-56.056338028168966</v>
      </c>
      <c r="E7" s="4" t="s">
        <v>79</v>
      </c>
      <c r="F7">
        <f>56.05633803/C7</f>
        <v>8.9698226321921967E-2</v>
      </c>
      <c r="G7">
        <f>2+(F7*2)</f>
        <v>2.1793964526438439</v>
      </c>
      <c r="H7" s="6" t="s">
        <v>108</v>
      </c>
      <c r="K7" s="2"/>
    </row>
    <row r="8" spans="1:11">
      <c r="A8" t="s">
        <v>6</v>
      </c>
      <c r="B8" s="1">
        <v>774</v>
      </c>
      <c r="C8">
        <v>624.94366197183103</v>
      </c>
      <c r="D8">
        <f t="shared" si="0"/>
        <v>-149.05633802816897</v>
      </c>
      <c r="E8" s="4" t="s">
        <v>79</v>
      </c>
      <c r="F8">
        <f>149.056338/C8</f>
        <v>0.23851164044082848</v>
      </c>
      <c r="G8">
        <f>2+(F8*2)</f>
        <v>2.477023280881657</v>
      </c>
      <c r="H8" s="6" t="s">
        <v>87</v>
      </c>
      <c r="K8" s="1"/>
    </row>
    <row r="9" spans="1:11">
      <c r="A9" t="s">
        <v>7</v>
      </c>
      <c r="B9" s="1">
        <v>730</v>
      </c>
      <c r="C9">
        <v>624.94366197183103</v>
      </c>
      <c r="D9">
        <f t="shared" si="0"/>
        <v>-105.05633802816897</v>
      </c>
      <c r="E9" s="4" t="s">
        <v>79</v>
      </c>
      <c r="F9">
        <f>105.056338/C9</f>
        <v>0.16810529395325774</v>
      </c>
      <c r="G9">
        <f>2+(F9*2)</f>
        <v>2.3362105879065154</v>
      </c>
      <c r="H9" s="6" t="s">
        <v>97</v>
      </c>
      <c r="K9" s="1"/>
    </row>
    <row r="10" spans="1:11">
      <c r="A10" t="s">
        <v>8</v>
      </c>
      <c r="B10" s="1">
        <v>436</v>
      </c>
      <c r="C10">
        <v>624.94366197183103</v>
      </c>
      <c r="D10">
        <f t="shared" si="0"/>
        <v>188.94366197183103</v>
      </c>
      <c r="E10" s="4" t="s">
        <v>79</v>
      </c>
      <c r="F10">
        <f>D10/C10</f>
        <v>0.30233711207770847</v>
      </c>
      <c r="G10">
        <f>2-(F10*2)</f>
        <v>1.3953257758445829</v>
      </c>
      <c r="H10" s="6" t="s">
        <v>88</v>
      </c>
      <c r="K10" s="1"/>
    </row>
    <row r="11" spans="1:11">
      <c r="A11" t="s">
        <v>9</v>
      </c>
      <c r="B11" s="1">
        <v>598</v>
      </c>
      <c r="C11">
        <v>624.94366197183103</v>
      </c>
      <c r="D11">
        <f t="shared" si="0"/>
        <v>26.943661971831034</v>
      </c>
      <c r="E11" s="4"/>
      <c r="H11" s="6" t="s">
        <v>89</v>
      </c>
      <c r="K11" s="1"/>
    </row>
    <row r="12" spans="1:11">
      <c r="A12" t="s">
        <v>10</v>
      </c>
      <c r="B12" s="1">
        <v>669</v>
      </c>
      <c r="C12">
        <v>624.94366197183103</v>
      </c>
      <c r="D12">
        <f t="shared" si="0"/>
        <v>-44.056338028168966</v>
      </c>
      <c r="E12" s="4"/>
      <c r="H12" s="6" t="s">
        <v>89</v>
      </c>
      <c r="K12" s="1"/>
    </row>
    <row r="13" spans="1:11">
      <c r="A13" t="s">
        <v>11</v>
      </c>
      <c r="B13" s="1">
        <v>629</v>
      </c>
      <c r="C13">
        <v>624.94366197183103</v>
      </c>
      <c r="D13">
        <f t="shared" si="0"/>
        <v>-4.056338028168966</v>
      </c>
      <c r="E13" s="4"/>
      <c r="H13" s="6" t="s">
        <v>89</v>
      </c>
      <c r="K13" s="1"/>
    </row>
    <row r="14" spans="1:11">
      <c r="A14" t="s">
        <v>12</v>
      </c>
      <c r="B14" s="1">
        <v>528</v>
      </c>
      <c r="C14">
        <v>624.94366197183103</v>
      </c>
      <c r="D14">
        <f t="shared" si="0"/>
        <v>96.943661971831034</v>
      </c>
      <c r="E14" s="4" t="s">
        <v>79</v>
      </c>
      <c r="F14">
        <f>D14/C14</f>
        <v>0.15512384214915154</v>
      </c>
      <c r="G14">
        <f>2-(F14*2)</f>
        <v>1.6897523157016969</v>
      </c>
      <c r="H14" s="6" t="s">
        <v>98</v>
      </c>
      <c r="K14" s="1"/>
    </row>
    <row r="15" spans="1:11">
      <c r="A15" t="s">
        <v>13</v>
      </c>
      <c r="B15" s="1">
        <v>527</v>
      </c>
      <c r="C15">
        <v>624.94366197183103</v>
      </c>
      <c r="D15">
        <f t="shared" si="0"/>
        <v>97.943661971831034</v>
      </c>
      <c r="E15" s="4" t="s">
        <v>79</v>
      </c>
      <c r="F15">
        <f>D15/C15</f>
        <v>0.15672398638750543</v>
      </c>
      <c r="G15">
        <f>2-(F15*2)</f>
        <v>1.6865520272249892</v>
      </c>
      <c r="H15" s="6" t="s">
        <v>98</v>
      </c>
    </row>
    <row r="16" spans="1:11">
      <c r="A16" t="s">
        <v>14</v>
      </c>
      <c r="B16" s="1">
        <v>597</v>
      </c>
      <c r="C16">
        <v>624.94366197183103</v>
      </c>
      <c r="D16">
        <f t="shared" si="0"/>
        <v>27.943661971831034</v>
      </c>
      <c r="E16" s="4"/>
      <c r="H16" s="6" t="s">
        <v>89</v>
      </c>
    </row>
    <row r="17" spans="1:8">
      <c r="A17" t="s">
        <v>15</v>
      </c>
      <c r="B17" s="1">
        <v>612</v>
      </c>
      <c r="C17">
        <v>624.94366197183103</v>
      </c>
      <c r="D17">
        <f t="shared" si="0"/>
        <v>12.943661971831034</v>
      </c>
      <c r="E17" s="4"/>
      <c r="H17" s="6" t="s">
        <v>89</v>
      </c>
    </row>
    <row r="18" spans="1:8">
      <c r="A18" t="s">
        <v>16</v>
      </c>
      <c r="B18" s="1">
        <v>636</v>
      </c>
      <c r="C18">
        <v>624.94366197183103</v>
      </c>
      <c r="D18">
        <f t="shared" si="0"/>
        <v>-11.056338028168966</v>
      </c>
      <c r="E18" s="4"/>
      <c r="H18" s="6" t="s">
        <v>89</v>
      </c>
    </row>
    <row r="19" spans="1:8">
      <c r="A19" t="s">
        <v>17</v>
      </c>
      <c r="B19" s="1">
        <v>641</v>
      </c>
      <c r="C19">
        <v>624.94366197183103</v>
      </c>
      <c r="D19">
        <f t="shared" si="0"/>
        <v>-16.056338028168966</v>
      </c>
      <c r="E19" s="4"/>
      <c r="H19" s="6" t="s">
        <v>89</v>
      </c>
    </row>
    <row r="20" spans="1:8">
      <c r="A20" t="s">
        <v>18</v>
      </c>
      <c r="B20" s="1">
        <v>701</v>
      </c>
      <c r="C20">
        <v>624.94366197183103</v>
      </c>
      <c r="D20">
        <f t="shared" si="0"/>
        <v>-76.056338028168966</v>
      </c>
      <c r="E20" s="4" t="s">
        <v>79</v>
      </c>
      <c r="F20">
        <f>76.05633803/C20</f>
        <v>0.12170111108899957</v>
      </c>
      <c r="G20">
        <f>2+(F20*2)</f>
        <v>2.2434022221779992</v>
      </c>
      <c r="H20" s="6" t="s">
        <v>99</v>
      </c>
    </row>
    <row r="21" spans="1:8">
      <c r="A21" t="s">
        <v>19</v>
      </c>
      <c r="B21" s="1">
        <v>635</v>
      </c>
      <c r="C21">
        <v>624.94366197183103</v>
      </c>
      <c r="D21">
        <f t="shared" si="0"/>
        <v>-10.056338028168966</v>
      </c>
      <c r="E21" s="4"/>
      <c r="H21" s="6" t="s">
        <v>89</v>
      </c>
    </row>
    <row r="22" spans="1:8">
      <c r="A22" t="s">
        <v>20</v>
      </c>
      <c r="B22" s="1">
        <v>577</v>
      </c>
      <c r="C22">
        <v>624.94366197183103</v>
      </c>
      <c r="D22">
        <f t="shared" si="0"/>
        <v>47.943661971831034</v>
      </c>
      <c r="E22" s="4"/>
      <c r="H22" s="6" t="s">
        <v>89</v>
      </c>
    </row>
    <row r="23" spans="1:8">
      <c r="A23" t="s">
        <v>21</v>
      </c>
      <c r="B23" s="1">
        <v>590</v>
      </c>
      <c r="C23">
        <v>624.94366197183103</v>
      </c>
      <c r="D23">
        <f t="shared" si="0"/>
        <v>34.943661971831034</v>
      </c>
      <c r="E23" s="4"/>
      <c r="H23" s="6" t="s">
        <v>89</v>
      </c>
    </row>
    <row r="24" spans="1:8">
      <c r="A24" t="s">
        <v>22</v>
      </c>
      <c r="B24" s="1">
        <v>518</v>
      </c>
      <c r="C24">
        <v>624.94366197183103</v>
      </c>
      <c r="D24">
        <f t="shared" si="0"/>
        <v>106.94366197183103</v>
      </c>
      <c r="E24" s="4" t="s">
        <v>79</v>
      </c>
      <c r="F24">
        <f t="shared" ref="F24:F29" si="1">D24/C24</f>
        <v>0.17112528453269032</v>
      </c>
      <c r="G24">
        <f t="shared" ref="G24:G29" si="2">2-(F24*2)</f>
        <v>1.6577494309346195</v>
      </c>
      <c r="H24" s="6" t="s">
        <v>100</v>
      </c>
    </row>
    <row r="25" spans="1:8">
      <c r="A25" t="s">
        <v>23</v>
      </c>
      <c r="B25" s="1">
        <v>509</v>
      </c>
      <c r="C25">
        <v>624.94366197183103</v>
      </c>
      <c r="D25">
        <f t="shared" si="0"/>
        <v>115.94366197183103</v>
      </c>
      <c r="E25" s="4" t="s">
        <v>79</v>
      </c>
      <c r="F25">
        <f t="shared" si="1"/>
        <v>0.18552658267787525</v>
      </c>
      <c r="G25">
        <f t="shared" si="2"/>
        <v>1.6289468346442495</v>
      </c>
      <c r="H25" s="6" t="s">
        <v>101</v>
      </c>
    </row>
    <row r="26" spans="1:8">
      <c r="A26" t="s">
        <v>24</v>
      </c>
      <c r="B26" s="1">
        <v>437</v>
      </c>
      <c r="C26">
        <v>624.94366197183103</v>
      </c>
      <c r="D26">
        <f t="shared" si="0"/>
        <v>187.94366197183103</v>
      </c>
      <c r="E26" s="4" t="s">
        <v>79</v>
      </c>
      <c r="F26">
        <f t="shared" si="1"/>
        <v>0.30073696783935461</v>
      </c>
      <c r="G26">
        <f t="shared" si="2"/>
        <v>1.3985260643212909</v>
      </c>
      <c r="H26" s="6" t="s">
        <v>90</v>
      </c>
    </row>
    <row r="27" spans="1:8">
      <c r="A27" t="s">
        <v>25</v>
      </c>
      <c r="B27" s="1">
        <v>288</v>
      </c>
      <c r="C27">
        <v>624.94366197183103</v>
      </c>
      <c r="D27">
        <f t="shared" si="0"/>
        <v>336.94366197183103</v>
      </c>
      <c r="E27" s="4" t="s">
        <v>79</v>
      </c>
      <c r="F27">
        <f t="shared" si="1"/>
        <v>0.53915845935408269</v>
      </c>
      <c r="G27">
        <f t="shared" si="2"/>
        <v>0.92168308129183463</v>
      </c>
      <c r="H27" s="6" t="s">
        <v>91</v>
      </c>
    </row>
    <row r="28" spans="1:8">
      <c r="A28" t="s">
        <v>26</v>
      </c>
      <c r="B28" s="1">
        <v>384</v>
      </c>
      <c r="C28">
        <v>624.94366197183103</v>
      </c>
      <c r="D28">
        <f t="shared" si="0"/>
        <v>240.94366197183103</v>
      </c>
      <c r="E28" s="4" t="s">
        <v>79</v>
      </c>
      <c r="F28">
        <f t="shared" si="1"/>
        <v>0.38554461247211019</v>
      </c>
      <c r="G28">
        <f t="shared" si="2"/>
        <v>1.2289107750557795</v>
      </c>
      <c r="H28" s="6" t="s">
        <v>92</v>
      </c>
    </row>
    <row r="29" spans="1:8">
      <c r="A29" t="s">
        <v>27</v>
      </c>
      <c r="B29" s="1">
        <v>486</v>
      </c>
      <c r="C29">
        <v>624.94366197183103</v>
      </c>
      <c r="D29">
        <f t="shared" si="0"/>
        <v>138.94366197183103</v>
      </c>
      <c r="E29" s="4" t="s">
        <v>79</v>
      </c>
      <c r="F29">
        <f t="shared" si="1"/>
        <v>0.22232990016001447</v>
      </c>
      <c r="G29">
        <f t="shared" si="2"/>
        <v>1.5553401996799709</v>
      </c>
      <c r="H29" s="6" t="s">
        <v>102</v>
      </c>
    </row>
    <row r="30" spans="1:8">
      <c r="A30" t="s">
        <v>28</v>
      </c>
      <c r="B30" s="1">
        <v>508</v>
      </c>
      <c r="C30">
        <v>624.94366197183103</v>
      </c>
      <c r="D30">
        <f t="shared" si="0"/>
        <v>116.94366197183103</v>
      </c>
      <c r="E30" s="4" t="s">
        <v>79</v>
      </c>
      <c r="F30">
        <f t="shared" ref="F30:F35" si="3">D30/C30</f>
        <v>0.18712672691622914</v>
      </c>
      <c r="G30">
        <f t="shared" ref="G30:G35" si="4">2-(F30*2)</f>
        <v>1.6257465461675418</v>
      </c>
      <c r="H30" s="6" t="s">
        <v>101</v>
      </c>
    </row>
    <row r="31" spans="1:8">
      <c r="A31" t="s">
        <v>29</v>
      </c>
      <c r="B31" s="1">
        <v>541</v>
      </c>
      <c r="C31">
        <v>624.94366197183103</v>
      </c>
      <c r="D31">
        <f t="shared" si="0"/>
        <v>83.943661971831034</v>
      </c>
      <c r="E31" s="4" t="s">
        <v>79</v>
      </c>
      <c r="F31">
        <f t="shared" si="3"/>
        <v>0.13432196705055111</v>
      </c>
      <c r="G31">
        <f t="shared" si="4"/>
        <v>1.7313560658988978</v>
      </c>
      <c r="H31" s="6" t="s">
        <v>103</v>
      </c>
    </row>
    <row r="32" spans="1:8">
      <c r="A32" t="s">
        <v>30</v>
      </c>
      <c r="B32" s="1">
        <v>539</v>
      </c>
      <c r="C32">
        <v>624.94366197183103</v>
      </c>
      <c r="D32">
        <f t="shared" si="0"/>
        <v>85.943661971831034</v>
      </c>
      <c r="E32" s="4" t="s">
        <v>79</v>
      </c>
      <c r="F32">
        <f t="shared" si="3"/>
        <v>0.13752225552725886</v>
      </c>
      <c r="G32">
        <f t="shared" si="4"/>
        <v>1.7249554889454823</v>
      </c>
      <c r="H32" s="6" t="s">
        <v>104</v>
      </c>
    </row>
    <row r="33" spans="1:8">
      <c r="A33" t="s">
        <v>31</v>
      </c>
      <c r="B33" s="1">
        <v>554</v>
      </c>
      <c r="C33">
        <v>624.94366197183103</v>
      </c>
      <c r="D33">
        <f t="shared" si="0"/>
        <v>70.943661971831034</v>
      </c>
      <c r="E33" s="4" t="s">
        <v>79</v>
      </c>
      <c r="F33">
        <f t="shared" si="3"/>
        <v>0.11352009195195066</v>
      </c>
      <c r="G33">
        <f t="shared" si="4"/>
        <v>1.7729598160960987</v>
      </c>
      <c r="H33" s="6" t="s">
        <v>105</v>
      </c>
    </row>
    <row r="34" spans="1:8">
      <c r="A34" t="s">
        <v>32</v>
      </c>
      <c r="B34" s="1">
        <v>533</v>
      </c>
      <c r="C34">
        <v>624.94366197183103</v>
      </c>
      <c r="D34">
        <f t="shared" si="0"/>
        <v>91.943661971831034</v>
      </c>
      <c r="E34" s="4" t="s">
        <v>79</v>
      </c>
      <c r="F34">
        <f t="shared" si="3"/>
        <v>0.14712312095738214</v>
      </c>
      <c r="G34">
        <f t="shared" si="4"/>
        <v>1.7057537580852358</v>
      </c>
      <c r="H34" s="6" t="s">
        <v>106</v>
      </c>
    </row>
    <row r="35" spans="1:8">
      <c r="A35" t="s">
        <v>33</v>
      </c>
      <c r="B35" s="1">
        <v>535</v>
      </c>
      <c r="C35">
        <v>624.94366197183103</v>
      </c>
      <c r="D35">
        <f t="shared" si="0"/>
        <v>89.943661971831034</v>
      </c>
      <c r="E35" s="4" t="s">
        <v>79</v>
      </c>
      <c r="F35">
        <f t="shared" si="3"/>
        <v>0.14392283248067439</v>
      </c>
      <c r="G35">
        <f t="shared" si="4"/>
        <v>1.7121543350386512</v>
      </c>
      <c r="H35" s="6" t="s">
        <v>107</v>
      </c>
    </row>
    <row r="36" spans="1:8">
      <c r="A36" t="s">
        <v>34</v>
      </c>
      <c r="B36" s="1">
        <v>642</v>
      </c>
      <c r="C36">
        <v>624.94366197183103</v>
      </c>
      <c r="D36">
        <f t="shared" si="0"/>
        <v>-17.056338028168966</v>
      </c>
      <c r="E36" s="4"/>
      <c r="H36" s="6" t="s">
        <v>89</v>
      </c>
    </row>
    <row r="37" spans="1:8">
      <c r="A37" t="s">
        <v>35</v>
      </c>
      <c r="B37" s="1">
        <v>661</v>
      </c>
      <c r="C37">
        <v>624.94366197183103</v>
      </c>
      <c r="D37">
        <f t="shared" si="0"/>
        <v>-36.056338028168966</v>
      </c>
      <c r="E37" s="4"/>
      <c r="H37" s="6" t="s">
        <v>89</v>
      </c>
    </row>
    <row r="38" spans="1:8">
      <c r="A38" t="s">
        <v>36</v>
      </c>
      <c r="B38" s="1">
        <v>563</v>
      </c>
      <c r="C38">
        <v>624.94366197183103</v>
      </c>
      <c r="D38">
        <f t="shared" si="0"/>
        <v>61.943661971831034</v>
      </c>
      <c r="E38" s="4" t="s">
        <v>79</v>
      </c>
      <c r="F38">
        <f>D38/C38</f>
        <v>9.9118793806765748E-2</v>
      </c>
      <c r="G38">
        <f>2-(F38*2)</f>
        <v>1.8017624123864686</v>
      </c>
      <c r="H38" s="6" t="s">
        <v>109</v>
      </c>
    </row>
    <row r="39" spans="1:8">
      <c r="A39" t="s">
        <v>37</v>
      </c>
      <c r="B39" s="1">
        <v>541</v>
      </c>
      <c r="C39">
        <v>624.94366197183103</v>
      </c>
      <c r="D39">
        <f t="shared" si="0"/>
        <v>83.943661971831034</v>
      </c>
      <c r="E39" s="4" t="s">
        <v>79</v>
      </c>
      <c r="F39">
        <f>D39/C39</f>
        <v>0.13432196705055111</v>
      </c>
      <c r="G39">
        <f>2-(F39*2)</f>
        <v>1.7313560658988978</v>
      </c>
      <c r="H39" s="6" t="s">
        <v>103</v>
      </c>
    </row>
    <row r="40" spans="1:8">
      <c r="A40" t="s">
        <v>38</v>
      </c>
      <c r="B40" s="1">
        <v>687</v>
      </c>
      <c r="C40">
        <v>624.94366197183103</v>
      </c>
      <c r="D40">
        <f t="shared" si="0"/>
        <v>-62.056338028168966</v>
      </c>
      <c r="E40" s="4" t="s">
        <v>79</v>
      </c>
      <c r="F40">
        <f>62.05633803/C40</f>
        <v>9.9299091752045252E-2</v>
      </c>
      <c r="G40">
        <f>2+(F40*2)</f>
        <v>2.1985981835040906</v>
      </c>
      <c r="H40" s="6" t="s">
        <v>110</v>
      </c>
    </row>
    <row r="41" spans="1:8">
      <c r="A41" t="s">
        <v>39</v>
      </c>
      <c r="B41" s="1">
        <v>700</v>
      </c>
      <c r="C41">
        <v>624.94366197183103</v>
      </c>
      <c r="D41">
        <f t="shared" si="0"/>
        <v>-75.056338028168966</v>
      </c>
      <c r="E41" s="4" t="s">
        <v>79</v>
      </c>
      <c r="F41">
        <f>75.05633803/C41</f>
        <v>0.1201009668506457</v>
      </c>
      <c r="G41">
        <f>2+(F41*2)</f>
        <v>2.2402019337012913</v>
      </c>
      <c r="H41" s="6" t="s">
        <v>99</v>
      </c>
    </row>
    <row r="42" spans="1:8">
      <c r="A42" t="s">
        <v>40</v>
      </c>
      <c r="B42" s="1">
        <v>592</v>
      </c>
      <c r="C42">
        <v>624.94366197183103</v>
      </c>
      <c r="D42">
        <f t="shared" si="0"/>
        <v>32.943661971831034</v>
      </c>
      <c r="E42" s="4"/>
      <c r="H42" s="6" t="s">
        <v>89</v>
      </c>
    </row>
    <row r="43" spans="1:8">
      <c r="A43" t="s">
        <v>41</v>
      </c>
      <c r="B43" s="1">
        <v>541</v>
      </c>
      <c r="C43">
        <v>624.94366197183103</v>
      </c>
      <c r="D43">
        <f t="shared" si="0"/>
        <v>83.943661971831034</v>
      </c>
      <c r="E43" s="4" t="s">
        <v>79</v>
      </c>
      <c r="F43">
        <f>D43/C43</f>
        <v>0.13432196705055111</v>
      </c>
      <c r="G43">
        <f>2-(F43*2)</f>
        <v>1.7313560658988978</v>
      </c>
      <c r="H43" s="6" t="s">
        <v>103</v>
      </c>
    </row>
    <row r="44" spans="1:8">
      <c r="A44" t="s">
        <v>42</v>
      </c>
      <c r="B44" s="1">
        <v>764</v>
      </c>
      <c r="C44">
        <v>624.94366197183103</v>
      </c>
      <c r="D44">
        <f t="shared" si="0"/>
        <v>-139.05633802816897</v>
      </c>
      <c r="E44" s="4" t="s">
        <v>79</v>
      </c>
      <c r="F44">
        <f>139.056338/C44</f>
        <v>0.22251019805728967</v>
      </c>
      <c r="G44">
        <f>2+(F44*2)</f>
        <v>2.4450203961145793</v>
      </c>
      <c r="H44" s="6" t="s">
        <v>95</v>
      </c>
    </row>
    <row r="45" spans="1:8">
      <c r="A45" t="s">
        <v>43</v>
      </c>
      <c r="B45" s="1">
        <v>876</v>
      </c>
      <c r="C45">
        <v>624.94366197183103</v>
      </c>
      <c r="D45">
        <f t="shared" si="0"/>
        <v>-251.05633802816897</v>
      </c>
      <c r="E45" s="4" t="s">
        <v>79</v>
      </c>
      <c r="F45">
        <f>251.056338/C45</f>
        <v>0.40172635275292418</v>
      </c>
      <c r="G45">
        <f>2+(F45*2)</f>
        <v>2.8034527055058485</v>
      </c>
      <c r="H45" s="6" t="s">
        <v>93</v>
      </c>
    </row>
    <row r="46" spans="1:8">
      <c r="A46" t="s">
        <v>44</v>
      </c>
      <c r="B46" s="1">
        <v>805</v>
      </c>
      <c r="C46">
        <v>624.94366197183103</v>
      </c>
      <c r="D46">
        <f t="shared" si="0"/>
        <v>-180.05633802816897</v>
      </c>
      <c r="E46" s="4" t="s">
        <v>79</v>
      </c>
      <c r="F46">
        <f>180.056338/C46</f>
        <v>0.28811611182979874</v>
      </c>
      <c r="G46">
        <f>2+(F46*2)</f>
        <v>2.5762322236595976</v>
      </c>
      <c r="H46" s="6" t="s">
        <v>94</v>
      </c>
    </row>
    <row r="47" spans="1:8">
      <c r="A47" t="s">
        <v>45</v>
      </c>
      <c r="B47" s="1">
        <v>845</v>
      </c>
      <c r="C47">
        <v>624.94366197183103</v>
      </c>
      <c r="D47">
        <f t="shared" si="0"/>
        <v>-220.05633802816897</v>
      </c>
      <c r="E47" s="4" t="s">
        <v>79</v>
      </c>
      <c r="F47">
        <f>220.056338/C47</f>
        <v>0.35212188136395395</v>
      </c>
      <c r="G47">
        <f>2+(F47*2)</f>
        <v>2.7042437627279079</v>
      </c>
      <c r="H47" s="6" t="s">
        <v>111</v>
      </c>
    </row>
    <row r="48" spans="1:8">
      <c r="A48" t="s">
        <v>46</v>
      </c>
      <c r="B48" s="1">
        <v>604</v>
      </c>
      <c r="C48">
        <v>624.94366197183103</v>
      </c>
      <c r="D48">
        <f t="shared" si="0"/>
        <v>20.943661971831034</v>
      </c>
      <c r="E48" s="4"/>
      <c r="H48" s="6" t="s">
        <v>89</v>
      </c>
    </row>
    <row r="49" spans="1:8">
      <c r="A49" t="s">
        <v>47</v>
      </c>
      <c r="B49" s="1">
        <v>715</v>
      </c>
      <c r="C49">
        <v>624.94366197183103</v>
      </c>
      <c r="D49">
        <f t="shared" si="0"/>
        <v>-90.056338028168966</v>
      </c>
      <c r="E49" s="4" t="s">
        <v>79</v>
      </c>
      <c r="F49">
        <f>90.05633803/C49</f>
        <v>0.14410313042595388</v>
      </c>
      <c r="G49">
        <f>2+(F49*2)</f>
        <v>2.2882062608519078</v>
      </c>
      <c r="H49" s="6" t="s">
        <v>112</v>
      </c>
    </row>
    <row r="50" spans="1:8">
      <c r="A50" t="s">
        <v>48</v>
      </c>
      <c r="B50" s="1">
        <v>851</v>
      </c>
      <c r="C50">
        <v>624.94366197183103</v>
      </c>
      <c r="D50">
        <f t="shared" si="0"/>
        <v>-226.05633802816897</v>
      </c>
      <c r="E50" s="4" t="s">
        <v>79</v>
      </c>
      <c r="F50">
        <f>226.056338/C50</f>
        <v>0.36172274679407718</v>
      </c>
      <c r="G50">
        <f>2+(F50*2)</f>
        <v>2.7234454935881542</v>
      </c>
      <c r="H50" s="6" t="s">
        <v>113</v>
      </c>
    </row>
    <row r="51" spans="1:8">
      <c r="A51" t="s">
        <v>49</v>
      </c>
      <c r="B51" s="1">
        <v>892</v>
      </c>
      <c r="C51">
        <v>624.94366197183103</v>
      </c>
      <c r="D51">
        <f t="shared" si="0"/>
        <v>-267.05633802816897</v>
      </c>
      <c r="E51" s="4" t="s">
        <v>79</v>
      </c>
      <c r="F51">
        <f>267.056338/C51</f>
        <v>0.42732866056658625</v>
      </c>
      <c r="G51">
        <f>2+(F51*2)</f>
        <v>2.8546573211331725</v>
      </c>
      <c r="H51" s="6" t="s">
        <v>84</v>
      </c>
    </row>
    <row r="52" spans="1:8">
      <c r="A52" t="s">
        <v>50</v>
      </c>
      <c r="B52" s="1">
        <v>822</v>
      </c>
      <c r="C52">
        <v>624.94366197183103</v>
      </c>
      <c r="D52">
        <f t="shared" si="0"/>
        <v>-197.05633802816897</v>
      </c>
      <c r="E52" s="4" t="s">
        <v>79</v>
      </c>
      <c r="F52">
        <f>197.056338/C52</f>
        <v>0.31531856388181467</v>
      </c>
      <c r="G52">
        <f>2+(F52*2)</f>
        <v>2.6306371277636291</v>
      </c>
      <c r="H52" s="6" t="s">
        <v>114</v>
      </c>
    </row>
    <row r="53" spans="1:8">
      <c r="A53" t="s">
        <v>51</v>
      </c>
      <c r="B53" s="1">
        <v>871</v>
      </c>
      <c r="C53">
        <v>624.94366197183103</v>
      </c>
      <c r="D53">
        <f t="shared" si="0"/>
        <v>-246.05633802816897</v>
      </c>
      <c r="E53" s="4" t="s">
        <v>79</v>
      </c>
      <c r="F53">
        <f>246.056338/C53</f>
        <v>0.39372563156115481</v>
      </c>
      <c r="G53">
        <f>2+(F53*2)</f>
        <v>2.7874512631223096</v>
      </c>
      <c r="H53" s="6" t="s">
        <v>116</v>
      </c>
    </row>
    <row r="54" spans="1:8">
      <c r="A54" t="s">
        <v>52</v>
      </c>
      <c r="B54" s="1">
        <v>669</v>
      </c>
      <c r="C54">
        <v>624.94366197183103</v>
      </c>
      <c r="D54">
        <f t="shared" si="0"/>
        <v>-44.056338028168966</v>
      </c>
      <c r="E54" s="4"/>
      <c r="H54" s="6" t="s">
        <v>89</v>
      </c>
    </row>
    <row r="55" spans="1:8">
      <c r="A55" t="s">
        <v>53</v>
      </c>
      <c r="B55" s="1">
        <v>583</v>
      </c>
      <c r="C55">
        <v>624.94366197183103</v>
      </c>
      <c r="D55">
        <f t="shared" si="0"/>
        <v>41.943661971831034</v>
      </c>
      <c r="E55" s="4"/>
      <c r="H55" s="6" t="s">
        <v>89</v>
      </c>
    </row>
    <row r="56" spans="1:8">
      <c r="A56" t="s">
        <v>54</v>
      </c>
      <c r="B56" s="1">
        <v>659</v>
      </c>
      <c r="C56">
        <v>624.94366197183103</v>
      </c>
      <c r="D56">
        <f t="shared" si="0"/>
        <v>-34.056338028168966</v>
      </c>
      <c r="E56" s="4"/>
      <c r="H56" s="6" t="s">
        <v>89</v>
      </c>
    </row>
    <row r="57" spans="1:8">
      <c r="A57" t="s">
        <v>55</v>
      </c>
      <c r="B57" s="1">
        <v>601</v>
      </c>
      <c r="C57">
        <v>624.94366197183103</v>
      </c>
      <c r="D57">
        <f t="shared" si="0"/>
        <v>23.943661971831034</v>
      </c>
      <c r="E57" s="4"/>
      <c r="H57" s="6" t="s">
        <v>89</v>
      </c>
    </row>
    <row r="58" spans="1:8">
      <c r="A58" t="s">
        <v>56</v>
      </c>
      <c r="B58" s="1">
        <v>592</v>
      </c>
      <c r="C58">
        <v>624.94366197183103</v>
      </c>
      <c r="D58">
        <f t="shared" si="0"/>
        <v>32.943661971831034</v>
      </c>
      <c r="E58" s="4"/>
      <c r="H58" s="6" t="s">
        <v>89</v>
      </c>
    </row>
    <row r="59" spans="1:8">
      <c r="A59" t="s">
        <v>57</v>
      </c>
      <c r="B59" s="1">
        <v>526</v>
      </c>
      <c r="C59">
        <v>624.94366197183103</v>
      </c>
      <c r="D59">
        <f t="shared" si="0"/>
        <v>98.943661971831034</v>
      </c>
      <c r="E59" s="4" t="s">
        <v>79</v>
      </c>
      <c r="F59">
        <f>D59/C59</f>
        <v>0.15832413062585929</v>
      </c>
      <c r="G59">
        <f>2-(F59*2)</f>
        <v>1.6833517387482815</v>
      </c>
      <c r="H59" s="6" t="s">
        <v>117</v>
      </c>
    </row>
    <row r="60" spans="1:8">
      <c r="A60" t="s">
        <v>58</v>
      </c>
      <c r="B60" s="1">
        <v>665</v>
      </c>
      <c r="C60">
        <v>624.94366197183103</v>
      </c>
      <c r="D60">
        <f t="shared" si="0"/>
        <v>-40.056338028168966</v>
      </c>
      <c r="E60" s="4"/>
      <c r="H60" s="6" t="s">
        <v>89</v>
      </c>
    </row>
    <row r="61" spans="1:8">
      <c r="A61" t="s">
        <v>59</v>
      </c>
      <c r="B61" s="1">
        <v>413</v>
      </c>
      <c r="C61">
        <v>624.94366197183103</v>
      </c>
      <c r="D61">
        <f t="shared" si="0"/>
        <v>211.94366197183103</v>
      </c>
      <c r="E61" s="4" t="s">
        <v>79</v>
      </c>
      <c r="F61">
        <f>D61/C61</f>
        <v>0.33914042955984769</v>
      </c>
      <c r="G61">
        <f>2-(F61*2)</f>
        <v>1.3217191408803046</v>
      </c>
      <c r="H61" s="6" t="s">
        <v>118</v>
      </c>
    </row>
    <row r="62" spans="1:8">
      <c r="A62" t="s">
        <v>60</v>
      </c>
      <c r="B62" s="1">
        <v>414</v>
      </c>
      <c r="C62">
        <v>624.94366197183103</v>
      </c>
      <c r="D62">
        <f t="shared" si="0"/>
        <v>210.94366197183103</v>
      </c>
      <c r="E62" s="4" t="s">
        <v>79</v>
      </c>
      <c r="F62">
        <f t="shared" ref="F62:F65" si="5">D62/C62</f>
        <v>0.33754028532149383</v>
      </c>
      <c r="G62">
        <f t="shared" ref="G62:G65" si="6">2-(F62*2)</f>
        <v>1.3249194293570123</v>
      </c>
      <c r="H62" s="6" t="s">
        <v>118</v>
      </c>
    </row>
    <row r="63" spans="1:8">
      <c r="A63" t="s">
        <v>61</v>
      </c>
      <c r="B63" s="1">
        <v>565</v>
      </c>
      <c r="C63">
        <v>624.94366197183103</v>
      </c>
      <c r="D63">
        <f t="shared" si="0"/>
        <v>59.943661971831034</v>
      </c>
      <c r="E63" s="4" t="s">
        <v>79</v>
      </c>
      <c r="F63">
        <f t="shared" si="5"/>
        <v>9.5918505330057996E-2</v>
      </c>
      <c r="G63">
        <f t="shared" si="6"/>
        <v>1.8081629893398841</v>
      </c>
      <c r="H63" s="6" t="s">
        <v>109</v>
      </c>
    </row>
    <row r="64" spans="1:8">
      <c r="A64" t="s">
        <v>62</v>
      </c>
      <c r="B64" s="1">
        <v>537</v>
      </c>
      <c r="C64">
        <v>624.94366197183103</v>
      </c>
      <c r="D64">
        <f t="shared" si="0"/>
        <v>87.943661971831034</v>
      </c>
      <c r="E64" s="4" t="s">
        <v>79</v>
      </c>
      <c r="F64">
        <f t="shared" si="5"/>
        <v>0.14072254400396661</v>
      </c>
      <c r="G64">
        <f t="shared" si="6"/>
        <v>1.7185549119920669</v>
      </c>
      <c r="H64" s="6" t="s">
        <v>104</v>
      </c>
    </row>
    <row r="65" spans="1:8">
      <c r="A65" t="s">
        <v>63</v>
      </c>
      <c r="B65" s="1">
        <v>499</v>
      </c>
      <c r="C65">
        <v>624.94366197183103</v>
      </c>
      <c r="D65">
        <f t="shared" si="0"/>
        <v>125.94366197183103</v>
      </c>
      <c r="E65" s="4" t="s">
        <v>79</v>
      </c>
      <c r="F65">
        <f t="shared" si="5"/>
        <v>0.20152802506141404</v>
      </c>
      <c r="G65">
        <f t="shared" si="6"/>
        <v>1.596943949877172</v>
      </c>
      <c r="H65" s="6" t="s">
        <v>119</v>
      </c>
    </row>
    <row r="66" spans="1:8">
      <c r="A66" t="s">
        <v>64</v>
      </c>
      <c r="B66" s="1">
        <v>718</v>
      </c>
      <c r="C66">
        <v>624.94366197183103</v>
      </c>
      <c r="D66">
        <f t="shared" si="0"/>
        <v>-93.056338028168966</v>
      </c>
      <c r="E66" s="4" t="s">
        <v>79</v>
      </c>
      <c r="F66">
        <f>93.05633803/C66</f>
        <v>0.14890356314101552</v>
      </c>
      <c r="G66">
        <f>2+(F66*2)</f>
        <v>2.2978071262820312</v>
      </c>
      <c r="H66" s="6" t="s">
        <v>120</v>
      </c>
    </row>
    <row r="67" spans="1:8">
      <c r="A67" t="s">
        <v>65</v>
      </c>
      <c r="B67" s="1">
        <v>651</v>
      </c>
      <c r="C67">
        <v>624.94366197183103</v>
      </c>
      <c r="D67">
        <f t="shared" si="0"/>
        <v>-26.056338028168966</v>
      </c>
      <c r="E67" s="4"/>
      <c r="H67" s="6" t="s">
        <v>89</v>
      </c>
    </row>
    <row r="68" spans="1:8">
      <c r="A68" t="s">
        <v>66</v>
      </c>
      <c r="B68" s="1">
        <v>546</v>
      </c>
      <c r="C68">
        <v>624.94366197183103</v>
      </c>
      <c r="D68">
        <f t="shared" si="0"/>
        <v>78.943661971831034</v>
      </c>
      <c r="E68" s="4" t="s">
        <v>79</v>
      </c>
      <c r="F68">
        <f>D68/C68</f>
        <v>0.12632124585878171</v>
      </c>
      <c r="G68">
        <f>2-(F68*2)</f>
        <v>1.7473575082824366</v>
      </c>
      <c r="H68" s="6" t="s">
        <v>121</v>
      </c>
    </row>
    <row r="69" spans="1:8">
      <c r="A69" t="s">
        <v>67</v>
      </c>
      <c r="B69" s="1">
        <v>428</v>
      </c>
      <c r="C69">
        <v>624.94366197183103</v>
      </c>
      <c r="D69">
        <f t="shared" ref="D69:D73" si="7">C69-B69</f>
        <v>196.94366197183103</v>
      </c>
      <c r="E69" s="4" t="s">
        <v>79</v>
      </c>
      <c r="F69">
        <f>D69/C69</f>
        <v>0.31513826598453948</v>
      </c>
      <c r="G69">
        <f>2-(F69*2)</f>
        <v>1.3697234680309212</v>
      </c>
      <c r="H69" s="6" t="s">
        <v>122</v>
      </c>
    </row>
    <row r="70" spans="1:8">
      <c r="A70" t="s">
        <v>68</v>
      </c>
      <c r="B70" s="1">
        <v>837</v>
      </c>
      <c r="C70">
        <v>624.94366197183103</v>
      </c>
      <c r="D70">
        <f t="shared" si="7"/>
        <v>-212.05633802816897</v>
      </c>
      <c r="E70" s="4" t="s">
        <v>79</v>
      </c>
      <c r="F70">
        <f>212.056338/C70</f>
        <v>0.33932072745712288</v>
      </c>
      <c r="G70">
        <f>2+(F70*2)</f>
        <v>2.6786414549142457</v>
      </c>
      <c r="H70" s="6" t="s">
        <v>123</v>
      </c>
    </row>
    <row r="71" spans="1:8">
      <c r="A71" t="s">
        <v>69</v>
      </c>
      <c r="B71" s="1">
        <v>768</v>
      </c>
      <c r="C71">
        <v>624.94366197183103</v>
      </c>
      <c r="D71">
        <f t="shared" si="7"/>
        <v>-143.05633802816897</v>
      </c>
      <c r="E71" s="4" t="s">
        <v>79</v>
      </c>
      <c r="F71">
        <f>143.056338/C71</f>
        <v>0.2289107750107052</v>
      </c>
      <c r="G71">
        <f>2+(F71*2)</f>
        <v>2.4578215500214102</v>
      </c>
      <c r="H71" s="6" t="s">
        <v>124</v>
      </c>
    </row>
    <row r="72" spans="1:8">
      <c r="A72" t="s">
        <v>70</v>
      </c>
      <c r="B72" s="1">
        <v>623</v>
      </c>
      <c r="C72">
        <v>624.94366197183103</v>
      </c>
      <c r="D72">
        <f t="shared" si="7"/>
        <v>1.943661971831034</v>
      </c>
      <c r="E72" s="4"/>
      <c r="H72" s="6" t="s">
        <v>89</v>
      </c>
    </row>
    <row r="73" spans="1:8" ht="15.75" thickBot="1">
      <c r="A73" t="s">
        <v>71</v>
      </c>
      <c r="B73" s="1">
        <v>868</v>
      </c>
      <c r="C73">
        <v>624.94366197183103</v>
      </c>
      <c r="D73">
        <f t="shared" si="7"/>
        <v>-243.05633802816897</v>
      </c>
      <c r="E73" s="5" t="s">
        <v>79</v>
      </c>
      <c r="F73">
        <f>243.056338/C73</f>
        <v>0.38892519884609317</v>
      </c>
      <c r="G73">
        <f>2+(F73*2)</f>
        <v>2.7778503976921862</v>
      </c>
      <c r="H73" s="7" t="s">
        <v>125</v>
      </c>
    </row>
    <row r="74" spans="1:8">
      <c r="A74" t="s">
        <v>73</v>
      </c>
      <c r="B74">
        <f>AVERAGE(B3:B73)</f>
        <v>624.94366197183103</v>
      </c>
      <c r="C74">
        <v>624.94366197183103</v>
      </c>
    </row>
    <row r="75" spans="1:8">
      <c r="A75" t="s">
        <v>74</v>
      </c>
      <c r="B75">
        <f>MEDIAN(B3:B73)</f>
        <v>604</v>
      </c>
    </row>
    <row r="76" spans="1:8">
      <c r="A76" t="s">
        <v>75</v>
      </c>
      <c r="B76">
        <f>STDEV(B3:B73)</f>
        <v>134.95701827131521</v>
      </c>
    </row>
    <row r="77" spans="1:8">
      <c r="A77" t="s">
        <v>96</v>
      </c>
      <c r="B77">
        <f>B76/2</f>
        <v>67.478509135657603</v>
      </c>
    </row>
    <row r="79" spans="1:8">
      <c r="B79" t="s">
        <v>80</v>
      </c>
    </row>
    <row r="80" spans="1:8">
      <c r="A80" t="s">
        <v>81</v>
      </c>
      <c r="B80" t="s">
        <v>82</v>
      </c>
    </row>
    <row r="81" spans="1:2">
      <c r="A81">
        <f>B74-B76</f>
        <v>489.98664370051586</v>
      </c>
      <c r="B81">
        <f>B74+B76</f>
        <v>759.90068024314621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selection activeCell="H10" sqref="H10"/>
    </sheetView>
  </sheetViews>
  <sheetFormatPr defaultColWidth="9.42578125" defaultRowHeight="15"/>
  <cols>
    <col min="1" max="3" width="9.42578125" style="3"/>
  </cols>
  <sheetData>
    <row r="1" spans="1:6">
      <c r="A1" s="8" t="s">
        <v>0</v>
      </c>
      <c r="B1" s="8" t="s">
        <v>72</v>
      </c>
      <c r="C1" s="9" t="s">
        <v>115</v>
      </c>
      <c r="F1" s="11" t="s">
        <v>76</v>
      </c>
    </row>
    <row r="2" spans="1:6">
      <c r="A2" s="8" t="s">
        <v>1</v>
      </c>
      <c r="B2" s="10">
        <v>470</v>
      </c>
      <c r="C2" s="9" t="s">
        <v>83</v>
      </c>
      <c r="F2" s="11">
        <v>624.94366197183103</v>
      </c>
    </row>
    <row r="3" spans="1:6">
      <c r="A3" s="8" t="s">
        <v>2</v>
      </c>
      <c r="B3" s="10">
        <v>890</v>
      </c>
      <c r="C3" s="9" t="s">
        <v>84</v>
      </c>
    </row>
    <row r="4" spans="1:6">
      <c r="A4" s="8" t="s">
        <v>3</v>
      </c>
      <c r="B4" s="10">
        <v>816</v>
      </c>
      <c r="C4" s="9" t="s">
        <v>85</v>
      </c>
    </row>
    <row r="5" spans="1:6">
      <c r="A5" s="8" t="s">
        <v>4</v>
      </c>
      <c r="B5" s="10">
        <v>668</v>
      </c>
      <c r="C5" s="9" t="s">
        <v>89</v>
      </c>
    </row>
    <row r="6" spans="1:6">
      <c r="A6" s="8" t="s">
        <v>5</v>
      </c>
      <c r="B6" s="10">
        <v>681</v>
      </c>
      <c r="C6" s="9" t="s">
        <v>108</v>
      </c>
    </row>
    <row r="7" spans="1:6">
      <c r="A7" s="8" t="s">
        <v>6</v>
      </c>
      <c r="B7" s="10">
        <v>774</v>
      </c>
      <c r="C7" s="9" t="s">
        <v>87</v>
      </c>
    </row>
    <row r="8" spans="1:6">
      <c r="A8" s="8" t="s">
        <v>7</v>
      </c>
      <c r="B8" s="10">
        <v>730</v>
      </c>
      <c r="C8" s="9" t="s">
        <v>97</v>
      </c>
    </row>
    <row r="9" spans="1:6">
      <c r="A9" s="8" t="s">
        <v>8</v>
      </c>
      <c r="B9" s="10">
        <v>436</v>
      </c>
      <c r="C9" s="9" t="s">
        <v>88</v>
      </c>
    </row>
    <row r="10" spans="1:6">
      <c r="A10" s="8" t="s">
        <v>9</v>
      </c>
      <c r="B10" s="10">
        <v>598</v>
      </c>
      <c r="C10" s="9" t="s">
        <v>89</v>
      </c>
    </row>
    <row r="11" spans="1:6">
      <c r="A11" s="8" t="s">
        <v>10</v>
      </c>
      <c r="B11" s="10">
        <v>669</v>
      </c>
      <c r="C11" s="9" t="s">
        <v>89</v>
      </c>
    </row>
    <row r="12" spans="1:6">
      <c r="A12" s="8" t="s">
        <v>11</v>
      </c>
      <c r="B12" s="10">
        <v>629</v>
      </c>
      <c r="C12" s="9" t="s">
        <v>89</v>
      </c>
    </row>
    <row r="13" spans="1:6">
      <c r="A13" s="8" t="s">
        <v>12</v>
      </c>
      <c r="B13" s="10">
        <v>528</v>
      </c>
      <c r="C13" s="9" t="s">
        <v>98</v>
      </c>
    </row>
    <row r="14" spans="1:6">
      <c r="A14" s="8" t="s">
        <v>13</v>
      </c>
      <c r="B14" s="10">
        <v>527</v>
      </c>
      <c r="C14" s="9" t="s">
        <v>98</v>
      </c>
    </row>
    <row r="15" spans="1:6">
      <c r="A15" s="8" t="s">
        <v>14</v>
      </c>
      <c r="B15" s="10">
        <v>597</v>
      </c>
      <c r="C15" s="9" t="s">
        <v>89</v>
      </c>
    </row>
    <row r="16" spans="1:6">
      <c r="A16" s="8" t="s">
        <v>15</v>
      </c>
      <c r="B16" s="10">
        <v>612</v>
      </c>
      <c r="C16" s="9" t="s">
        <v>89</v>
      </c>
    </row>
    <row r="17" spans="1:3">
      <c r="A17" s="8" t="s">
        <v>16</v>
      </c>
      <c r="B17" s="10">
        <v>636</v>
      </c>
      <c r="C17" s="9" t="s">
        <v>89</v>
      </c>
    </row>
    <row r="18" spans="1:3">
      <c r="A18" s="8" t="s">
        <v>17</v>
      </c>
      <c r="B18" s="10">
        <v>641</v>
      </c>
      <c r="C18" s="9" t="s">
        <v>89</v>
      </c>
    </row>
    <row r="19" spans="1:3">
      <c r="A19" s="8" t="s">
        <v>18</v>
      </c>
      <c r="B19" s="10">
        <v>701</v>
      </c>
      <c r="C19" s="9" t="s">
        <v>99</v>
      </c>
    </row>
    <row r="20" spans="1:3">
      <c r="A20" s="8" t="s">
        <v>19</v>
      </c>
      <c r="B20" s="10">
        <v>635</v>
      </c>
      <c r="C20" s="9" t="s">
        <v>89</v>
      </c>
    </row>
    <row r="21" spans="1:3">
      <c r="A21" s="8" t="s">
        <v>20</v>
      </c>
      <c r="B21" s="10">
        <v>577</v>
      </c>
      <c r="C21" s="9" t="s">
        <v>89</v>
      </c>
    </row>
    <row r="22" spans="1:3">
      <c r="A22" s="8" t="s">
        <v>21</v>
      </c>
      <c r="B22" s="10">
        <v>590</v>
      </c>
      <c r="C22" s="9" t="s">
        <v>89</v>
      </c>
    </row>
    <row r="23" spans="1:3">
      <c r="A23" s="8" t="s">
        <v>22</v>
      </c>
      <c r="B23" s="10">
        <v>518</v>
      </c>
      <c r="C23" s="9" t="s">
        <v>100</v>
      </c>
    </row>
    <row r="24" spans="1:3">
      <c r="A24" s="8" t="s">
        <v>23</v>
      </c>
      <c r="B24" s="10">
        <v>509</v>
      </c>
      <c r="C24" s="9" t="s">
        <v>101</v>
      </c>
    </row>
    <row r="25" spans="1:3">
      <c r="A25" s="8" t="s">
        <v>24</v>
      </c>
      <c r="B25" s="10">
        <v>437</v>
      </c>
      <c r="C25" s="9" t="s">
        <v>90</v>
      </c>
    </row>
    <row r="26" spans="1:3">
      <c r="A26" s="8" t="s">
        <v>25</v>
      </c>
      <c r="B26" s="10">
        <v>288</v>
      </c>
      <c r="C26" s="9" t="s">
        <v>91</v>
      </c>
    </row>
    <row r="27" spans="1:3">
      <c r="A27" s="8" t="s">
        <v>26</v>
      </c>
      <c r="B27" s="10">
        <v>384</v>
      </c>
      <c r="C27" s="9" t="s">
        <v>92</v>
      </c>
    </row>
    <row r="28" spans="1:3">
      <c r="A28" s="8" t="s">
        <v>27</v>
      </c>
      <c r="B28" s="10">
        <v>486</v>
      </c>
      <c r="C28" s="9" t="s">
        <v>102</v>
      </c>
    </row>
    <row r="29" spans="1:3">
      <c r="A29" s="8" t="s">
        <v>28</v>
      </c>
      <c r="B29" s="10">
        <v>508</v>
      </c>
      <c r="C29" s="9" t="s">
        <v>101</v>
      </c>
    </row>
    <row r="30" spans="1:3">
      <c r="A30" s="8" t="s">
        <v>29</v>
      </c>
      <c r="B30" s="10">
        <v>541</v>
      </c>
      <c r="C30" s="9" t="s">
        <v>103</v>
      </c>
    </row>
    <row r="31" spans="1:3">
      <c r="A31" s="8" t="s">
        <v>30</v>
      </c>
      <c r="B31" s="10">
        <v>539</v>
      </c>
      <c r="C31" s="9" t="s">
        <v>104</v>
      </c>
    </row>
    <row r="32" spans="1:3">
      <c r="A32" s="8" t="s">
        <v>31</v>
      </c>
      <c r="B32" s="10">
        <v>554</v>
      </c>
      <c r="C32" s="9" t="s">
        <v>105</v>
      </c>
    </row>
    <row r="33" spans="1:3">
      <c r="A33" s="8" t="s">
        <v>32</v>
      </c>
      <c r="B33" s="10">
        <v>533</v>
      </c>
      <c r="C33" s="9" t="s">
        <v>106</v>
      </c>
    </row>
    <row r="34" spans="1:3">
      <c r="A34" s="8" t="s">
        <v>33</v>
      </c>
      <c r="B34" s="10">
        <v>535</v>
      </c>
      <c r="C34" s="9" t="s">
        <v>107</v>
      </c>
    </row>
    <row r="35" spans="1:3">
      <c r="A35" s="8" t="s">
        <v>34</v>
      </c>
      <c r="B35" s="10">
        <v>642</v>
      </c>
      <c r="C35" s="9" t="s">
        <v>89</v>
      </c>
    </row>
    <row r="36" spans="1:3">
      <c r="A36" s="8" t="s">
        <v>35</v>
      </c>
      <c r="B36" s="10">
        <v>661</v>
      </c>
      <c r="C36" s="9" t="s">
        <v>89</v>
      </c>
    </row>
    <row r="37" spans="1:3">
      <c r="A37" s="8" t="s">
        <v>36</v>
      </c>
      <c r="B37" s="10">
        <v>563</v>
      </c>
      <c r="C37" s="9" t="s">
        <v>109</v>
      </c>
    </row>
    <row r="38" spans="1:3">
      <c r="A38" s="8" t="s">
        <v>37</v>
      </c>
      <c r="B38" s="10">
        <v>541</v>
      </c>
      <c r="C38" s="9" t="s">
        <v>103</v>
      </c>
    </row>
    <row r="39" spans="1:3">
      <c r="A39" s="8" t="s">
        <v>38</v>
      </c>
      <c r="B39" s="10">
        <v>687</v>
      </c>
      <c r="C39" s="9" t="s">
        <v>110</v>
      </c>
    </row>
    <row r="40" spans="1:3">
      <c r="A40" s="8" t="s">
        <v>39</v>
      </c>
      <c r="B40" s="10">
        <v>700</v>
      </c>
      <c r="C40" s="9" t="s">
        <v>99</v>
      </c>
    </row>
    <row r="41" spans="1:3">
      <c r="A41" s="8" t="s">
        <v>40</v>
      </c>
      <c r="B41" s="10">
        <v>592</v>
      </c>
      <c r="C41" s="9" t="s">
        <v>89</v>
      </c>
    </row>
    <row r="42" spans="1:3">
      <c r="A42" s="8" t="s">
        <v>41</v>
      </c>
      <c r="B42" s="10">
        <v>541</v>
      </c>
      <c r="C42" s="9" t="s">
        <v>103</v>
      </c>
    </row>
    <row r="43" spans="1:3">
      <c r="A43" s="8" t="s">
        <v>42</v>
      </c>
      <c r="B43" s="10">
        <v>764</v>
      </c>
      <c r="C43" s="9" t="s">
        <v>95</v>
      </c>
    </row>
    <row r="44" spans="1:3">
      <c r="A44" s="8" t="s">
        <v>43</v>
      </c>
      <c r="B44" s="10">
        <v>876</v>
      </c>
      <c r="C44" s="9" t="s">
        <v>93</v>
      </c>
    </row>
    <row r="45" spans="1:3">
      <c r="A45" s="8" t="s">
        <v>44</v>
      </c>
      <c r="B45" s="10">
        <v>805</v>
      </c>
      <c r="C45" s="9" t="s">
        <v>94</v>
      </c>
    </row>
    <row r="46" spans="1:3">
      <c r="A46" s="8" t="s">
        <v>45</v>
      </c>
      <c r="B46" s="10">
        <v>845</v>
      </c>
      <c r="C46" s="9" t="s">
        <v>111</v>
      </c>
    </row>
    <row r="47" spans="1:3">
      <c r="A47" s="8" t="s">
        <v>46</v>
      </c>
      <c r="B47" s="10">
        <v>604</v>
      </c>
      <c r="C47" s="9" t="s">
        <v>89</v>
      </c>
    </row>
    <row r="48" spans="1:3">
      <c r="A48" s="8" t="s">
        <v>47</v>
      </c>
      <c r="B48" s="10">
        <v>715</v>
      </c>
      <c r="C48" s="9" t="s">
        <v>112</v>
      </c>
    </row>
    <row r="49" spans="1:3">
      <c r="A49" s="8" t="s">
        <v>48</v>
      </c>
      <c r="B49" s="10">
        <v>851</v>
      </c>
      <c r="C49" s="9" t="s">
        <v>113</v>
      </c>
    </row>
    <row r="50" spans="1:3">
      <c r="A50" s="8" t="s">
        <v>49</v>
      </c>
      <c r="B50" s="10">
        <v>892</v>
      </c>
      <c r="C50" s="9" t="s">
        <v>84</v>
      </c>
    </row>
    <row r="51" spans="1:3">
      <c r="A51" s="8" t="s">
        <v>50</v>
      </c>
      <c r="B51" s="10">
        <v>822</v>
      </c>
      <c r="C51" s="9" t="s">
        <v>114</v>
      </c>
    </row>
    <row r="52" spans="1:3">
      <c r="A52" s="8" t="s">
        <v>51</v>
      </c>
      <c r="B52" s="10">
        <v>871</v>
      </c>
      <c r="C52" s="9" t="s">
        <v>116</v>
      </c>
    </row>
    <row r="53" spans="1:3">
      <c r="A53" s="8" t="s">
        <v>52</v>
      </c>
      <c r="B53" s="10">
        <v>669</v>
      </c>
      <c r="C53" s="9" t="s">
        <v>89</v>
      </c>
    </row>
    <row r="54" spans="1:3">
      <c r="A54" s="8" t="s">
        <v>53</v>
      </c>
      <c r="B54" s="10">
        <v>583</v>
      </c>
      <c r="C54" s="9" t="s">
        <v>89</v>
      </c>
    </row>
    <row r="55" spans="1:3">
      <c r="A55" s="8" t="s">
        <v>54</v>
      </c>
      <c r="B55" s="10">
        <v>659</v>
      </c>
      <c r="C55" s="9" t="s">
        <v>89</v>
      </c>
    </row>
    <row r="56" spans="1:3">
      <c r="A56" s="8" t="s">
        <v>55</v>
      </c>
      <c r="B56" s="10">
        <v>601</v>
      </c>
      <c r="C56" s="9" t="s">
        <v>89</v>
      </c>
    </row>
    <row r="57" spans="1:3">
      <c r="A57" s="8" t="s">
        <v>56</v>
      </c>
      <c r="B57" s="10">
        <v>592</v>
      </c>
      <c r="C57" s="9" t="s">
        <v>89</v>
      </c>
    </row>
    <row r="58" spans="1:3">
      <c r="A58" s="8" t="s">
        <v>57</v>
      </c>
      <c r="B58" s="10">
        <v>526</v>
      </c>
      <c r="C58" s="9" t="s">
        <v>117</v>
      </c>
    </row>
    <row r="59" spans="1:3">
      <c r="A59" s="8" t="s">
        <v>58</v>
      </c>
      <c r="B59" s="10">
        <v>665</v>
      </c>
      <c r="C59" s="9" t="s">
        <v>89</v>
      </c>
    </row>
    <row r="60" spans="1:3">
      <c r="A60" s="8" t="s">
        <v>59</v>
      </c>
      <c r="B60" s="10">
        <v>413</v>
      </c>
      <c r="C60" s="9" t="s">
        <v>118</v>
      </c>
    </row>
    <row r="61" spans="1:3">
      <c r="A61" s="8" t="s">
        <v>60</v>
      </c>
      <c r="B61" s="10">
        <v>414</v>
      </c>
      <c r="C61" s="9" t="s">
        <v>118</v>
      </c>
    </row>
    <row r="62" spans="1:3">
      <c r="A62" s="8" t="s">
        <v>61</v>
      </c>
      <c r="B62" s="10">
        <v>565</v>
      </c>
      <c r="C62" s="9" t="s">
        <v>109</v>
      </c>
    </row>
    <row r="63" spans="1:3">
      <c r="A63" s="8" t="s">
        <v>62</v>
      </c>
      <c r="B63" s="10">
        <v>537</v>
      </c>
      <c r="C63" s="9" t="s">
        <v>104</v>
      </c>
    </row>
    <row r="64" spans="1:3">
      <c r="A64" s="8" t="s">
        <v>63</v>
      </c>
      <c r="B64" s="10">
        <v>499</v>
      </c>
      <c r="C64" s="9" t="s">
        <v>119</v>
      </c>
    </row>
    <row r="65" spans="1:3">
      <c r="A65" s="8" t="s">
        <v>64</v>
      </c>
      <c r="B65" s="10">
        <v>718</v>
      </c>
      <c r="C65" s="9" t="s">
        <v>120</v>
      </c>
    </row>
    <row r="66" spans="1:3">
      <c r="A66" s="8" t="s">
        <v>65</v>
      </c>
      <c r="B66" s="10">
        <v>651</v>
      </c>
      <c r="C66" s="9" t="s">
        <v>89</v>
      </c>
    </row>
    <row r="67" spans="1:3">
      <c r="A67" s="8" t="s">
        <v>66</v>
      </c>
      <c r="B67" s="10">
        <v>546</v>
      </c>
      <c r="C67" s="9" t="s">
        <v>121</v>
      </c>
    </row>
    <row r="68" spans="1:3">
      <c r="A68" s="8" t="s">
        <v>67</v>
      </c>
      <c r="B68" s="10">
        <v>428</v>
      </c>
      <c r="C68" s="9" t="s">
        <v>122</v>
      </c>
    </row>
    <row r="69" spans="1:3">
      <c r="A69" s="8" t="s">
        <v>68</v>
      </c>
      <c r="B69" s="10">
        <v>837</v>
      </c>
      <c r="C69" s="9" t="s">
        <v>123</v>
      </c>
    </row>
    <row r="70" spans="1:3">
      <c r="A70" s="8" t="s">
        <v>69</v>
      </c>
      <c r="B70" s="10">
        <v>768</v>
      </c>
      <c r="C70" s="9" t="s">
        <v>124</v>
      </c>
    </row>
    <row r="71" spans="1:3">
      <c r="A71" s="8" t="s">
        <v>70</v>
      </c>
      <c r="B71" s="10">
        <v>623</v>
      </c>
      <c r="C71" s="9" t="s">
        <v>89</v>
      </c>
    </row>
    <row r="72" spans="1:3">
      <c r="A72" s="8" t="s">
        <v>71</v>
      </c>
      <c r="B72" s="10">
        <v>868</v>
      </c>
      <c r="C72" s="9" t="s">
        <v>125</v>
      </c>
    </row>
  </sheetData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Normalize Calculation</vt:lpstr>
      <vt:lpstr>Dilute Instructions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Seabury</dc:creator>
  <cp:lastModifiedBy>CSeabury</cp:lastModifiedBy>
  <cp:lastPrinted>2009-08-06T15:59:06Z</cp:lastPrinted>
  <dcterms:created xsi:type="dcterms:W3CDTF">2009-07-16T16:42:46Z</dcterms:created>
  <dcterms:modified xsi:type="dcterms:W3CDTF">2011-09-03T16:59:45Z</dcterms:modified>
</cp:coreProperties>
</file>