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20" yWindow="320" windowWidth="24220" windowHeight="15700" activeTab="1"/>
  </bookViews>
  <sheets>
    <sheet name="Factors" sheetId="1" r:id="rId1"/>
    <sheet name="mpk4 FARO" sheetId="2" r:id="rId2"/>
  </sheets>
  <definedNames>
    <definedName name="_xlnm.Print_Area" localSheetId="1">'mpk4 FARO'!$A$1:$F$243</definedName>
  </definedNames>
  <calcPr fullCalcOnLoad="1"/>
</workbook>
</file>

<file path=xl/sharedStrings.xml><?xml version="1.0" encoding="utf-8"?>
<sst xmlns="http://schemas.openxmlformats.org/spreadsheetml/2006/main" count="1331" uniqueCount="449">
  <si>
    <t>Effect of photosynthesis inhibitor PNO8 on seedlings</t>
  </si>
  <si>
    <t>Effect of ibuprofen, salicylic acid and daminozide on seedlings</t>
  </si>
  <si>
    <t>ACC</t>
  </si>
  <si>
    <t>zeatin</t>
  </si>
  <si>
    <t>IAA</t>
  </si>
  <si>
    <t>AgNO3</t>
  </si>
  <si>
    <t>PNO8</t>
  </si>
  <si>
    <t>GA3</t>
  </si>
  <si>
    <t xml:space="preserve">Wildtype seedlings were treated with ACC for 30 min, 1 hr and 3 hr </t>
  </si>
  <si>
    <t xml:space="preserve">Wildtype seedlings were treated with zeatin for 30 min, 1 hr and 3 hr </t>
  </si>
  <si>
    <t xml:space="preserve">Wildtype and ARR21C overexpressing seedlings were compared </t>
  </si>
  <si>
    <t>senescing leaves (day 35)</t>
  </si>
  <si>
    <t>Response to Phytophthora infestans</t>
  </si>
  <si>
    <t>Response to Botrytis cinerea infection</t>
  </si>
  <si>
    <t>Pseudomonas half leaf injection</t>
  </si>
  <si>
    <t>Response to Erysiphe orontii infection</t>
  </si>
  <si>
    <t>Base line experiment for pathogen infection</t>
  </si>
  <si>
    <t>t-test (equal variance; using the remaining "Developmental Series" [149-154] as controls)</t>
  </si>
  <si>
    <t>flower (stage 9)</t>
  </si>
  <si>
    <t>apical region rosett stage</t>
  </si>
  <si>
    <t>shoot apex vegetative</t>
  </si>
  <si>
    <t>shoot apex, inflorescence (after bolting)</t>
  </si>
  <si>
    <t>shoot apex tranition (before bolting)</t>
  </si>
  <si>
    <t>calcicole vs. calcifuge</t>
  </si>
  <si>
    <t>ft.CS184:long day (interaction)</t>
  </si>
  <si>
    <t>co.CS175:long day (interaction)</t>
  </si>
  <si>
    <t>t-zeatin:ARR22oxmutant (interaction)</t>
  </si>
  <si>
    <t>pedicels (stage 15)</t>
  </si>
  <si>
    <t>sepals (stage 15)</t>
  </si>
  <si>
    <t>leaf (day 15)</t>
  </si>
  <si>
    <t>cotyledons (day 7)</t>
  </si>
  <si>
    <t>flower (stage 15)</t>
  </si>
  <si>
    <t>caulin leaves (day 21)</t>
  </si>
  <si>
    <t>roots (day 17)</t>
  </si>
  <si>
    <t>sepals (stage 12)</t>
  </si>
  <si>
    <t>vegetative rosette (short days; day 7)</t>
  </si>
  <si>
    <t>vegetative rosette (short days; day 14)</t>
  </si>
  <si>
    <t>GA3 time course in wildtype and ga1-5 mutant seedlings</t>
  </si>
  <si>
    <t xml:space="preserve">Wildtype seeds were treated at 22 C and 4 C </t>
  </si>
  <si>
    <t>siliques (stage 5)</t>
  </si>
  <si>
    <t>seeds (stage 9)</t>
  </si>
  <si>
    <t>petiol (leaf nr 7; day 17)</t>
  </si>
  <si>
    <t>seedling post transition prior to bolting (day 22)</t>
  </si>
  <si>
    <t>seedling post transition prior to bolting (day 21)</t>
  </si>
  <si>
    <t>seedling post transition prior to bolting (day 23)</t>
  </si>
  <si>
    <t>rosette leaf (nr 6; day 17)</t>
  </si>
  <si>
    <t>rosette leaf (nr 12; day 17)</t>
  </si>
  <si>
    <t>rosette leaf (nr 10; day 17)</t>
  </si>
  <si>
    <t>rosette leaf (nr 8; day 17)</t>
  </si>
  <si>
    <t>Siliques and Seeds</t>
  </si>
  <si>
    <t>ACC time course in wildtype seedlings</t>
  </si>
  <si>
    <t>Zeatin time course in wildtype seedlings</t>
  </si>
  <si>
    <t>Methyl Jasmonate time course in wildtype</t>
  </si>
  <si>
    <t>cycloheximide</t>
  </si>
  <si>
    <t>Tracheary element transdifferentiation (suspension cells; brassinolide &amp; H3BO3)</t>
  </si>
  <si>
    <t>vegetative rosette (short days; day 21)</t>
  </si>
  <si>
    <t>root: endodermis</t>
  </si>
  <si>
    <t>root: MZ3</t>
  </si>
  <si>
    <t>seedling, green part (day 7)</t>
  </si>
  <si>
    <t>stem 2nd internode</t>
  </si>
  <si>
    <t>shoot apex, vegetative leaves</t>
  </si>
  <si>
    <t xml:space="preserve">Wildtype and det2 mutant seedlings were treated with brassinolide for 30 min, 1 hr and 3 hr </t>
  </si>
  <si>
    <t>Treatment</t>
  </si>
  <si>
    <t xml:space="preserve">Comparison of plant hormone related mutants </t>
  </si>
  <si>
    <t xml:space="preserve">Wildtype and ARR22 overexpressing seedlings were treated with tzeatin for 3 hours </t>
  </si>
  <si>
    <t xml:space="preserve">Wildtype seedlings were treated with inhibitors of gibberellic acid biosynthesis </t>
  </si>
  <si>
    <t xml:space="preserve">Wildtype seedlings were treated with auxin inhibitors </t>
  </si>
  <si>
    <t xml:space="preserve">Wildtype seedlings were treated with ethylene inhibitors </t>
  </si>
  <si>
    <t>Effect of gibberellic acid inhibitors on seedlings</t>
  </si>
  <si>
    <t>Effect of auxin inhibitors on seedlings</t>
  </si>
  <si>
    <t>Effect of brassinosteroid inhibitors on seedlings</t>
  </si>
  <si>
    <t xml:space="preserve"> The effects of mutants in stress response pathways on gene expression during senescence</t>
  </si>
  <si>
    <t>carpels (stage 15)</t>
  </si>
  <si>
    <t>stem 1st node</t>
  </si>
  <si>
    <t>petals (stage 12)</t>
  </si>
  <si>
    <t>mpk4 (query factor)</t>
  </si>
  <si>
    <t>ANOVA; Time course</t>
  </si>
  <si>
    <t>t-test</t>
  </si>
  <si>
    <t>ANOVA</t>
  </si>
  <si>
    <t>ANOVA; tissue factor and time course</t>
  </si>
  <si>
    <t>Type of analysis</t>
  </si>
  <si>
    <t>Fourier</t>
  </si>
  <si>
    <t xml:space="preserve">Wildtype seedlings were treated with methyl jasmonate for 30 min, 1 hr and 3 hr </t>
  </si>
  <si>
    <t xml:space="preserve">Wildtype seedlings were treated with IAA for 30 min, 1 hr and 3 hr </t>
  </si>
  <si>
    <t xml:space="preserve">Wildtype seedlings were treated with ABA for 30 min, 1 hr and 3 hr </t>
  </si>
  <si>
    <t>Effect of ethylene inhibitors on seedlings</t>
  </si>
  <si>
    <t>Effect of cycloheximide on seedlings</t>
  </si>
  <si>
    <t>Effect of proteasome inhibitor MG13 on seedlings</t>
  </si>
  <si>
    <t>FRI:flc3 (interaction)</t>
  </si>
  <si>
    <t>cpr5:npr1 (interaction)</t>
  </si>
  <si>
    <t>P. syringae (virulent)</t>
  </si>
  <si>
    <t>P. syringae (avirulent)</t>
  </si>
  <si>
    <t>P. syringae avrRpm1</t>
  </si>
  <si>
    <t>Infection with Pseudomonas syringae pv tomato DC3000, avrRpm1, DC3000 hrcC- or phaseolicola</t>
  </si>
  <si>
    <t>GST</t>
  </si>
  <si>
    <t>HrpZ</t>
  </si>
  <si>
    <t>Flg-22</t>
  </si>
  <si>
    <t>LPS</t>
  </si>
  <si>
    <t>GST-NPP1</t>
  </si>
  <si>
    <t>Infection with Phytophthora infestans</t>
  </si>
  <si>
    <t>Infection with Botrytis cinerea conidiospores</t>
  </si>
  <si>
    <t>P. syringae hrpA</t>
  </si>
  <si>
    <t>A gene expression map of the Arabidopsis root endodermis</t>
  </si>
  <si>
    <t>Half of a Columbia plant leaf was injected with Pseudomonas syringae. The other half of the leaf was collected on a time course for analysis</t>
  </si>
  <si>
    <t xml:space="preserve">Wildtype seedlings were treated with the proteasome inhibitor MG13 (carbobenzoxylleucinylleucinylleucinal) for 3 hours </t>
  </si>
  <si>
    <t>carpels (stage 12)</t>
  </si>
  <si>
    <t>seeds (stage 6)</t>
  </si>
  <si>
    <t>seeds (stage 10)</t>
  </si>
  <si>
    <t>siliques (stage 3)</t>
  </si>
  <si>
    <t>seeds (stage 7)</t>
  </si>
  <si>
    <t>Responses to E. orontii infection were assayed in wild-type Col-0 plants at 6, 12, 18, 24, 48, 72, 96, and 120 hours after inoculation of adult leaves. Inoculation was done via settling tower, using 10 day old E. orontii cultures. Leaves number 7 to 10 were selected for profiling.</t>
  </si>
  <si>
    <t>Pathogen Infection</t>
  </si>
  <si>
    <t>Flowers and Pollen</t>
  </si>
  <si>
    <t>Leaves</t>
  </si>
  <si>
    <t>Roots</t>
  </si>
  <si>
    <t>Shoots and Stems</t>
  </si>
  <si>
    <t>Seedlings and Whole Plants</t>
  </si>
  <si>
    <t>Transcriptome changes of Arabidopsis during pathogen and insect attack Pieterse</t>
  </si>
  <si>
    <t>Prof. Corne Pieterse</t>
  </si>
  <si>
    <t>IAA time course in wildtype seedlings</t>
  </si>
  <si>
    <t>ABA time course in wildtype seedlings</t>
  </si>
  <si>
    <t>Arabidopsis mpk4 mutant</t>
  </si>
  <si>
    <t>siliques (stage 4)</t>
  </si>
  <si>
    <t>seeds at 4C vs. 22C (vernalization)</t>
  </si>
  <si>
    <t>flower (stage 10/11)</t>
  </si>
  <si>
    <t>stamen (stage 15)</t>
  </si>
  <si>
    <t>seeds (stage 8)</t>
  </si>
  <si>
    <t>Brassinolide time course in wildtype and det2-1 mutant seedlings</t>
  </si>
  <si>
    <t>Effect of brassinosteroids in seedlings</t>
  </si>
  <si>
    <t>leaf (1 &amp; 2; day 7)</t>
  </si>
  <si>
    <t>leaf proximal half (nr 7; day 17)</t>
  </si>
  <si>
    <t>rosette leaf (nr 4 day 17)</t>
  </si>
  <si>
    <t>leaf distal half (nr 7; day 17)</t>
  </si>
  <si>
    <t>roots (day 7)</t>
  </si>
  <si>
    <t>rosette leaf (nr 2 day 17)</t>
  </si>
  <si>
    <t>root: epidermal atrichoblasts</t>
  </si>
  <si>
    <t>root: YDZ3</t>
  </si>
  <si>
    <t>root: endodermis cortex</t>
  </si>
  <si>
    <t>root: lateral root cap</t>
  </si>
  <si>
    <t>root: stele</t>
  </si>
  <si>
    <t>petals (stage 15)</t>
  </si>
  <si>
    <t>Cold induced changes in gene expression: differences between the Arabidopsis thaliana wild type and freezing sensitive mutants. Bramke</t>
  </si>
  <si>
    <t>Comparison of plant hormone-related mutants</t>
  </si>
  <si>
    <t>The aim of the proposed experiment is to identify EIN2 dependent and independent global gene expression in cir1 plants</t>
  </si>
  <si>
    <t>Mutants and Other Ecotypes</t>
  </si>
  <si>
    <t>Growth Condition Treatments</t>
  </si>
  <si>
    <t>Different temperature treatment of seeds</t>
  </si>
  <si>
    <t>Light Treatments</t>
  </si>
  <si>
    <t>Response to sulfate limitation</t>
  </si>
  <si>
    <t xml:space="preserve">experiment studies the effect of sulfate limitation in the roots of 10dayold Arabidopsis seedlings from Columbia0 ecotype </t>
  </si>
  <si>
    <t>Gibberellin and ethylene cross-talk at the level of transcriptional regulation in Arabidopsis</t>
  </si>
  <si>
    <t>4 (2x Ler, 2x Col)</t>
  </si>
  <si>
    <t>Stress Treatments (Cold stress)</t>
  </si>
  <si>
    <t>Stress Treatments (Salt stress)</t>
  </si>
  <si>
    <t xml:space="preserve">Wildtype and ga1 mutant seedlings were treated with GA3 for 30 min, 1 hr and 3 hr </t>
  </si>
  <si>
    <t>Stress Treatments (UV-B stress)</t>
  </si>
  <si>
    <t>Seedlings exposed to the light conditions for 1 h (to identify early induced genes) and 4 hrs (maximum expression of the first initial light response of most target genes), respectively.</t>
  </si>
  <si>
    <t>"-"</t>
  </si>
  <si>
    <t>Cold stress</t>
  </si>
  <si>
    <t>Osmotic stress</t>
  </si>
  <si>
    <t>Salt stress</t>
  </si>
  <si>
    <t>Drought stress</t>
  </si>
  <si>
    <t>Genotoxic stress</t>
  </si>
  <si>
    <t>Oxidative stress</t>
  </si>
  <si>
    <t>UV-B stress</t>
  </si>
  <si>
    <t>Wounding stress</t>
  </si>
  <si>
    <t>Heat stress</t>
  </si>
  <si>
    <t>control experiments for stress treatment, control samples include 0h; roots and shoots were prepared separately</t>
  </si>
  <si>
    <t>ctr1</t>
  </si>
  <si>
    <t>mpk4</t>
  </si>
  <si>
    <t>pollen</t>
  </si>
  <si>
    <t>hypocotyl</t>
  </si>
  <si>
    <t>P. syringae DC3000 (NASCArray 120)</t>
  </si>
  <si>
    <t xml:space="preserve">3-dehydro-6-deoxoteasterone </t>
  </si>
  <si>
    <t>Dr Vicky Buchanan-Wollaston</t>
  </si>
  <si>
    <t>methyl jasmonate</t>
  </si>
  <si>
    <t xml:space="preserve">Wildtype seedlings were treated with brassinazoles </t>
  </si>
  <si>
    <t xml:space="preserve">Wildtype seedlings were treated with cycloheximide </t>
  </si>
  <si>
    <t>glossy1</t>
  </si>
  <si>
    <t>clv3.7</t>
  </si>
  <si>
    <t>ap1.15</t>
  </si>
  <si>
    <t>ap2.6</t>
  </si>
  <si>
    <t xml:space="preserve">Wildtype seedlings were treated with the photosynthesis inhibitor PNO8 (Noctyl3nitro2,4,6trihydroxybenzamide) </t>
  </si>
  <si>
    <t xml:space="preserve">seedlings were treated with ibuprofen, salicylic acid or daminozide </t>
  </si>
  <si>
    <t xml:space="preserve">experiment studies the effect of two concentrations of ABA during seed imbibition in the wt ecotype </t>
  </si>
  <si>
    <t xml:space="preserve">hormone treatment of seeds </t>
  </si>
  <si>
    <t>Hormone Treatments</t>
  </si>
  <si>
    <t>Caesium137</t>
  </si>
  <si>
    <t>K starvation, roots</t>
  </si>
  <si>
    <t>Response to virulent, avirulent, typeIII-secretion system deficient and nonhost bacteria</t>
  </si>
  <si>
    <t>Response to bacterial-(LPS, HrpZ, Flg22) and oomycete-(NPP1) derived elicitors</t>
  </si>
  <si>
    <t>Response to constitutive expression of the transcription factor CBF2</t>
  </si>
  <si>
    <t>Response to ZAT12 expression</t>
  </si>
  <si>
    <t>Low chronic exposure of Arabidopsis thaliana to Caesium-137</t>
  </si>
  <si>
    <t>Response to potassium starvation in roots</t>
  </si>
  <si>
    <t>Effect of CaM overexpression on Arabidopsis transcriptome</t>
  </si>
  <si>
    <t>Arabidopsis E2F target genes (E2F:Dra double overexpressor)</t>
  </si>
  <si>
    <t>Identifying targets of FLC at 27C</t>
  </si>
  <si>
    <t>Hydrogen peroxide stress and Zat12 over-expression in Arabidopsis</t>
  </si>
  <si>
    <t>Over-expression of MBF1c enhances stress tolerance</t>
  </si>
  <si>
    <t>In vitro tracheary element transdifferentiation of Col-0 suspension cells, by 1 uM brassinolide and 10 mM H3BO3 treatment</t>
  </si>
  <si>
    <t>Response to cold, plate/soil grown plants</t>
  </si>
  <si>
    <t>FRI FLC combos</t>
  </si>
  <si>
    <t>Floral transition and early flower development</t>
  </si>
  <si>
    <t>ap3.6</t>
  </si>
  <si>
    <t>co.CS175</t>
  </si>
  <si>
    <t>ft.CS184</t>
  </si>
  <si>
    <t>sfr2-1</t>
  </si>
  <si>
    <t>sfr6-1</t>
  </si>
  <si>
    <t>sfr2</t>
  </si>
  <si>
    <t>sfr2.Cold</t>
  </si>
  <si>
    <t>sfr3</t>
  </si>
  <si>
    <t>sfr3.Cold</t>
  </si>
  <si>
    <t>sfr6</t>
  </si>
  <si>
    <t>cir1</t>
  </si>
  <si>
    <t>NahG</t>
  </si>
  <si>
    <t>etr1</t>
  </si>
  <si>
    <t>ethylene</t>
  </si>
  <si>
    <t>Ethylene induced hyponastic growth in Arabidopsis thaliana</t>
  </si>
  <si>
    <t>3 hours in 5 ppm ethylene</t>
  </si>
  <si>
    <t>3 hours in 10% of normal light</t>
  </si>
  <si>
    <t>Arabidopsis ctr1 mutant</t>
  </si>
  <si>
    <t>cytokinin</t>
  </si>
  <si>
    <t>cytokinin response genes</t>
  </si>
  <si>
    <t>ethylene treated leaves &amp; seedlings</t>
  </si>
  <si>
    <t>WhiteLightCol</t>
  </si>
  <si>
    <t>Liesbeth De Grauwe, investigate whether plants with decreased ethylene perception are generally hypersensitive to GA or whether this effect is restricted to specific genes</t>
  </si>
  <si>
    <t>GA4</t>
  </si>
  <si>
    <t>Identification of Core Genes Regulating Plant Programmed Cell Death (PCD)</t>
  </si>
  <si>
    <t>PCD-inducing treatment, involving a mycotoxin, Fumonisin B1 (FB1). This is an extremely potent compound that induces PCD by disrupting ceramide synthesis.</t>
  </si>
  <si>
    <t>Circadian expression of genes: modelling the Arabidopsis circadian clock</t>
  </si>
  <si>
    <t>Dr Kieron Edwards</t>
  </si>
  <si>
    <t>Dr. Lieven De Veylder</t>
  </si>
  <si>
    <t>Mr Richard Capper</t>
  </si>
  <si>
    <t>Kenneth Birnbaum</t>
  </si>
  <si>
    <t>Cytokinin treatment of seedlings</t>
  </si>
  <si>
    <t>ARR21C overexpression</t>
  </si>
  <si>
    <t>Effect of ABA during seed imbibition</t>
  </si>
  <si>
    <t>Basic hormone treatment of seeds</t>
  </si>
  <si>
    <t>Dr Gareth Warren</t>
  </si>
  <si>
    <t>Identification of global gene expression in cir1 and cir1:ein2 plants</t>
  </si>
  <si>
    <t>Altered lipid saturation (fad3/fad7/fad8 triple mutant)</t>
  </si>
  <si>
    <t>E2Fa:Dpa overexpression</t>
  </si>
  <si>
    <t>paclobutrazol</t>
  </si>
  <si>
    <t>prohexadione</t>
  </si>
  <si>
    <t>propiconazole</t>
  </si>
  <si>
    <t>uniconazole</t>
  </si>
  <si>
    <t>PCIB</t>
  </si>
  <si>
    <t>TIBA</t>
  </si>
  <si>
    <t xml:space="preserve">det2 mutant seedlings were treated with several brassinosteroid compounds </t>
  </si>
  <si>
    <t>castasterone</t>
  </si>
  <si>
    <t>campestanol</t>
  </si>
  <si>
    <t>cathasterone</t>
  </si>
  <si>
    <t>teasterone</t>
  </si>
  <si>
    <t>gibberellin</t>
  </si>
  <si>
    <t>brassinazole91</t>
  </si>
  <si>
    <t>brassinazole220</t>
  </si>
  <si>
    <t>ibuprofen</t>
  </si>
  <si>
    <t>AVG</t>
  </si>
  <si>
    <t>Cycloheximide</t>
  </si>
  <si>
    <t>MG13</t>
  </si>
  <si>
    <t>sulfate</t>
  </si>
  <si>
    <t>typhasterol</t>
  </si>
  <si>
    <t>Stress Treatments (Drought stress)</t>
  </si>
  <si>
    <t>Developmental series (flowers and pollen)</t>
  </si>
  <si>
    <t>Developmental series (roots)</t>
  </si>
  <si>
    <t>Developmental series (leaves)</t>
  </si>
  <si>
    <t>Developmental series (shoots and stems)</t>
  </si>
  <si>
    <t>Developmental series (mutants and other ecotypes)</t>
  </si>
  <si>
    <t>Developmental series (siliques and seeds)</t>
  </si>
  <si>
    <t>Developmental series (seedlings and whole plants)</t>
  </si>
  <si>
    <t>Zat12 overexpressor (NASCArray 353)</t>
  </si>
  <si>
    <t>Zat12 overespressor:H2O2 (interaction)</t>
  </si>
  <si>
    <t>P. syringae DC3000 (NASCArray 340)</t>
  </si>
  <si>
    <t>lfy12:long day (interaction)</t>
  </si>
  <si>
    <t>MBF1c overexpressor</t>
  </si>
  <si>
    <t>P. syringae DC3000 avirulent</t>
  </si>
  <si>
    <t>root: EZ3</t>
  </si>
  <si>
    <t>red light for 1 min (sampled 45 min after)</t>
  </si>
  <si>
    <t>UVA light for 5 min (sampled 45 min after)</t>
  </si>
  <si>
    <t>3-dehydroteasterone</t>
  </si>
  <si>
    <t>6-deoxocastasterone</t>
  </si>
  <si>
    <t>6-deoxocathasterone</t>
  </si>
  <si>
    <t>6-deoxoteasterone</t>
  </si>
  <si>
    <t>6-deoxotyphasterol</t>
  </si>
  <si>
    <t>ag-12</t>
  </si>
  <si>
    <t>GA4 treatment of etr1 mutant</t>
  </si>
  <si>
    <t>NPA (inhibitor of auxin transport)</t>
  </si>
  <si>
    <t>B9 (daminozide)</t>
  </si>
  <si>
    <t>Genome-wide transcriptional analysis of the compatible Arabidopsis thaliana-Pseudomonas syringae pv. tomato DC3000 interaction</t>
  </si>
  <si>
    <t>cpr5, npr1, scv1, and siv1 mutants</t>
  </si>
  <si>
    <t>cpr5</t>
  </si>
  <si>
    <t>npr1</t>
  </si>
  <si>
    <t>scv1</t>
  </si>
  <si>
    <t>calcicole/calcifuge</t>
  </si>
  <si>
    <t>Global Transcript Profiling of the Green Sectors of the immutans Variegation mutant of Arabidopsis</t>
  </si>
  <si>
    <t>Cold +alt. lipid saturation (fad3/fad7/fad8 triple mutant)</t>
  </si>
  <si>
    <t>Calmoduline oex. isoform diff</t>
  </si>
  <si>
    <t>cold treatment</t>
  </si>
  <si>
    <t>H2O2</t>
  </si>
  <si>
    <t>Cold:Media (soil or plate, 4C)</t>
  </si>
  <si>
    <t>FRI</t>
  </si>
  <si>
    <t>flc3</t>
  </si>
  <si>
    <t>svi1</t>
  </si>
  <si>
    <t>high/low Ca2+</t>
  </si>
  <si>
    <t>echotype:high/low Ca2+</t>
  </si>
  <si>
    <t>fri:flc Circadian rythm</t>
  </si>
  <si>
    <t>salicylic acid</t>
  </si>
  <si>
    <t xml:space="preserve">ARR22 overexpressor </t>
  </si>
  <si>
    <t>t-zeatin</t>
  </si>
  <si>
    <t>blue light for 4hours</t>
  </si>
  <si>
    <t>Cold stress (tissue specific)</t>
  </si>
  <si>
    <t>Salt stress (tissue specific)</t>
  </si>
  <si>
    <t>Genotoxic stress (tissue specific)</t>
  </si>
  <si>
    <t>Drought stress (tissue specific)</t>
  </si>
  <si>
    <t>Heat stress (tissue specific)</t>
  </si>
  <si>
    <t>Heat stress, recovery from (tissue specific)</t>
  </si>
  <si>
    <t>red light for 4hours</t>
  </si>
  <si>
    <t>det2 (NASCArray178)</t>
  </si>
  <si>
    <t>brassinolide treatment of det2</t>
  </si>
  <si>
    <t>det2 (NASCArray180)</t>
  </si>
  <si>
    <t>Calmoduline overexpressor</t>
  </si>
  <si>
    <t>E. orontii</t>
  </si>
  <si>
    <t>P. rapae</t>
  </si>
  <si>
    <t>M. persicae</t>
  </si>
  <si>
    <t>F. occidentalis</t>
  </si>
  <si>
    <t>GA3 treatment: ga1 (interaction)</t>
  </si>
  <si>
    <t>flower (stage 12)</t>
  </si>
  <si>
    <t>Number of genes matching Affymetrix GeneChip (ATH1)</t>
  </si>
  <si>
    <t>Overlap (genes)</t>
  </si>
  <si>
    <t>ArrayExpress</t>
  </si>
  <si>
    <t>E-MEXP-174</t>
  </si>
  <si>
    <t>E-MEXP-173</t>
  </si>
  <si>
    <t>Our Data</t>
  </si>
  <si>
    <t>FARO score -log10(p)</t>
  </si>
  <si>
    <t>ga1 (NASCArray181)</t>
  </si>
  <si>
    <t>ga1 (NASCArray177)</t>
  </si>
  <si>
    <t>Stress Series (NASCarray 137 used as control/reference)</t>
  </si>
  <si>
    <t>Miscelaneous</t>
  </si>
  <si>
    <t>Mutant/overexpressor/transgene</t>
  </si>
  <si>
    <t>Pathogen/elicitor</t>
  </si>
  <si>
    <t>Stress</t>
  </si>
  <si>
    <t>Tissue/stage</t>
  </si>
  <si>
    <t>Hormone/hormone inhibitor</t>
  </si>
  <si>
    <t>Compound</t>
  </si>
  <si>
    <t>Light</t>
  </si>
  <si>
    <t>Condition</t>
  </si>
  <si>
    <t>Factor type</t>
  </si>
  <si>
    <t>2,4,6-trihydroxybenzamide</t>
  </si>
  <si>
    <t>Controls</t>
  </si>
  <si>
    <t>mks1 overexpressor</t>
  </si>
  <si>
    <t>Arabidopsis mks1 overexpressor</t>
  </si>
  <si>
    <t>P. infestans</t>
  </si>
  <si>
    <t>P. syringae phaseolicola</t>
  </si>
  <si>
    <t>Circadian clock</t>
  </si>
  <si>
    <t>P. syringae hrpA/fliC</t>
  </si>
  <si>
    <t>B. cinerea</t>
  </si>
  <si>
    <t>Irene Bramke, Investigation of how the sfr2 and sfr6 mutants respond to low temperature on the gene expression level.</t>
  </si>
  <si>
    <t>Mr Jinyoung Yang</t>
  </si>
  <si>
    <t>Director Detlef Weigel</t>
  </si>
  <si>
    <t>William Underwood</t>
  </si>
  <si>
    <t>Julian Schroeder</t>
  </si>
  <si>
    <t>Dr Nicola Evans</t>
  </si>
  <si>
    <t>Dr Ron Mittler</t>
  </si>
  <si>
    <t>Dr Markus Schmid</t>
  </si>
  <si>
    <t>Mr Jonathan Voge IV</t>
  </si>
  <si>
    <t>Mr Jonathan Voge</t>
  </si>
  <si>
    <t>ARR22 overexpressor</t>
  </si>
  <si>
    <t>3-dehydro-6-deoxoteasterone</t>
  </si>
  <si>
    <t>Congruence (%)</t>
  </si>
  <si>
    <t>Oxidative stress (tissue specific)</t>
  </si>
  <si>
    <t>Wound stress (tissue specific)</t>
  </si>
  <si>
    <t>The effects of the sfr6 mutation on lyotropic stress responses (Drought)</t>
  </si>
  <si>
    <t>Mr Jonathan Voge I</t>
  </si>
  <si>
    <t>Yu-Jin Heinekamp</t>
  </si>
  <si>
    <t>Hiroo Fukuda</t>
  </si>
  <si>
    <t>PCD (fumonisin treatment)</t>
  </si>
  <si>
    <t>Cold (soil &amp; plate, 4C) treatment</t>
  </si>
  <si>
    <t>sfr6 drought</t>
  </si>
  <si>
    <t>sfr6 cold</t>
  </si>
  <si>
    <t>Cold treatment</t>
  </si>
  <si>
    <t>hyponastic growth induction (petriole + ethylene)</t>
  </si>
  <si>
    <t>hyponastic growth induction (petriole, 10% of normal light )</t>
  </si>
  <si>
    <t>white light for 4hours</t>
  </si>
  <si>
    <t>far-red light for 4hours</t>
  </si>
  <si>
    <t>white light for 45min</t>
  </si>
  <si>
    <t>blue light for 45min</t>
  </si>
  <si>
    <t>red light for 45min</t>
  </si>
  <si>
    <t>far-red light for 45min</t>
  </si>
  <si>
    <t>coi1</t>
  </si>
  <si>
    <t>immutans</t>
  </si>
  <si>
    <t>cDNA studies</t>
  </si>
  <si>
    <t>White light time course</t>
  </si>
  <si>
    <t>Sulfur deficiency</t>
  </si>
  <si>
    <t>Phytophthora Infestans inoculation</t>
  </si>
  <si>
    <t>Maneesha Aluru</t>
  </si>
  <si>
    <t>Dr Bev Abram</t>
  </si>
  <si>
    <t>ufo1</t>
  </si>
  <si>
    <t>Zat12 overexpressor</t>
  </si>
  <si>
    <t>co-2</t>
  </si>
  <si>
    <t>ft-2</t>
  </si>
  <si>
    <t>lfy</t>
  </si>
  <si>
    <t>CBF2 overexpressor</t>
  </si>
  <si>
    <t>WhiteLightLer</t>
  </si>
  <si>
    <t>Sulfur</t>
  </si>
  <si>
    <t>phytophthora</t>
  </si>
  <si>
    <t>Gibberillin</t>
  </si>
  <si>
    <t>Factor</t>
  </si>
  <si>
    <t>Inf</t>
  </si>
  <si>
    <t>Experiment</t>
  </si>
  <si>
    <t>Replicates in experimental design</t>
  </si>
  <si>
    <t>Notes</t>
  </si>
  <si>
    <t>Developmental Series</t>
  </si>
  <si>
    <t>The effects of the sfr2, sfr3 and sfr6 mutations on lyotropic stress responses (Cold)</t>
  </si>
  <si>
    <t>NASCArray Ref#</t>
  </si>
  <si>
    <t>NASCArray or ArrayExpress ref#</t>
  </si>
  <si>
    <t>Osmotic stress (tissue specific)</t>
  </si>
  <si>
    <t>UV-B stress (tissue specific)</t>
  </si>
  <si>
    <t>ein2 (NASCArray 52)</t>
  </si>
  <si>
    <t>ein2 (NASCArray 10)</t>
  </si>
  <si>
    <t>E. coli 0157</t>
  </si>
  <si>
    <t>E. coli TUV86</t>
  </si>
  <si>
    <t>Heat stress, recovery from</t>
  </si>
  <si>
    <t>lfy12 (NASCArray 152)</t>
  </si>
  <si>
    <t>lfy12 (NASCArray 155)</t>
  </si>
  <si>
    <t>Stress Treatments (Oxidative stress)</t>
  </si>
  <si>
    <t>Stress Treatments (Genotoxic stress)</t>
  </si>
  <si>
    <t>Mutants response to IAA</t>
  </si>
  <si>
    <t>IAAwt</t>
  </si>
  <si>
    <t>Treatment (in this case of wt seedlings)</t>
  </si>
  <si>
    <t>Salicylic acid dependent coupled regulation and cell death</t>
  </si>
  <si>
    <t>Nah-G</t>
  </si>
  <si>
    <t>UVA/B light for 5 min (sampled 45 min after)</t>
  </si>
  <si>
    <t>red light for 1 min (sampled 4 hours after)</t>
  </si>
  <si>
    <t>UVA light for 5 min (sampled 4 hours after)</t>
  </si>
  <si>
    <t>UVA/B light for 5 min (sampled 4 hours after)</t>
  </si>
  <si>
    <t>stamen (stage 12)</t>
  </si>
  <si>
    <t>Zat12 overexpressor (NASCArray 338)</t>
  </si>
  <si>
    <t>Stress Treatments (Osmotic stress)</t>
  </si>
  <si>
    <t>Stress Treatments (Heat stress)</t>
  </si>
  <si>
    <t>Stress Treatments (Wounding stress)</t>
  </si>
  <si>
    <t>P. syringae COR-/hrpS</t>
  </si>
  <si>
    <t>P. syringae COR-</t>
  </si>
  <si>
    <t>P. syringae DC3000 hrcC-</t>
  </si>
  <si>
    <t>ARR21C overespressor</t>
  </si>
  <si>
    <t>brassinolide (NASCArray 179)</t>
  </si>
  <si>
    <t>brassinolide (NASCArray 178)</t>
  </si>
  <si>
    <t>ABA (seedlings)</t>
  </si>
  <si>
    <t>ABA (during seed imbibition)</t>
  </si>
</sst>
</file>

<file path=xl/styles.xml><?xml version="1.0" encoding="utf-8"?>
<styleSheet xmlns="http://schemas.openxmlformats.org/spreadsheetml/2006/main">
  <numFmts count="26">
    <numFmt numFmtId="5" formatCode="&quot;kr.&quot;#,##0;\-&quot;kr.&quot;#,##0"/>
    <numFmt numFmtId="6" formatCode="&quot;kr.&quot;#,##0;[Red]\-&quot;kr.&quot;#,##0"/>
    <numFmt numFmtId="7" formatCode="&quot;kr.&quot;#,##0.00;\-&quot;kr.&quot;#,##0.00"/>
    <numFmt numFmtId="8" formatCode="&quot;kr.&quot;#,##0.00;[Red]\-&quot;kr.&quot;#,##0.00"/>
    <numFmt numFmtId="42" formatCode="_-&quot;kr.&quot;* #,##0_-;\-&quot;kr.&quot;* #,##0_-;_-&quot;kr.&quot;* &quot;-&quot;_-;_-@_-"/>
    <numFmt numFmtId="41" formatCode="_-* #,##0_-;\-* #,##0_-;_-* &quot;-&quot;_-;_-@_-"/>
    <numFmt numFmtId="44" formatCode="_-&quot;kr.&quot;* #,##0.00_-;\-&quot;kr.&quot;* #,##0.00_-;_-&quot;kr.&quot;* &quot;-&quot;??_-;_-@_-"/>
    <numFmt numFmtId="43" formatCode="_-* #,##0.00_-;\-* #,##0.00_-;_-* &quot;-&quot;??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Yes&quot;;&quot;Yes&quot;;&quot;No&quot;"/>
    <numFmt numFmtId="179" formatCode="&quot;True&quot;;&quot;True&quot;;&quot;False&quot;"/>
    <numFmt numFmtId="180" formatCode="&quot;On&quot;;&quot;On&quot;;&quot;Off&quot;"/>
    <numFmt numFmtId="181" formatCode="[$€-2]\ #,##0.00_);[Red]\([$€-2]\ #,##0.00\)"/>
  </numFmts>
  <fonts count="16">
    <font>
      <sz val="10"/>
      <name val="Arial"/>
      <family val="0"/>
    </font>
    <font>
      <sz val="8"/>
      <name val="Arial"/>
      <family val="0"/>
    </font>
    <font>
      <sz val="10"/>
      <name val="Helv"/>
      <family val="2"/>
    </font>
    <font>
      <b/>
      <sz val="10"/>
      <name val="Helv"/>
      <family val="2"/>
    </font>
    <font>
      <u val="single"/>
      <sz val="10"/>
      <color indexed="12"/>
      <name val="Arial"/>
      <family val="0"/>
    </font>
    <font>
      <b/>
      <sz val="10"/>
      <name val="Arial"/>
      <family val="0"/>
    </font>
    <font>
      <sz val="10"/>
      <color indexed="10"/>
      <name val="Arial"/>
      <family val="0"/>
    </font>
    <font>
      <i/>
      <sz val="10"/>
      <name val="Arial"/>
      <family val="0"/>
    </font>
    <font>
      <b/>
      <sz val="10"/>
      <color indexed="10"/>
      <name val="Arial"/>
      <family val="0"/>
    </font>
    <font>
      <b/>
      <i/>
      <sz val="10"/>
      <name val="Helv"/>
      <family val="2"/>
    </font>
    <font>
      <sz val="10"/>
      <color indexed="20"/>
      <name val="Arial"/>
      <family val="0"/>
    </font>
    <font>
      <b/>
      <sz val="10"/>
      <name val="Verdana"/>
      <family val="0"/>
    </font>
    <font>
      <u val="single"/>
      <sz val="12.5"/>
      <color indexed="61"/>
      <name val="Arial"/>
      <family val="0"/>
    </font>
    <font>
      <sz val="10"/>
      <color indexed="8"/>
      <name val="Arial"/>
      <family val="0"/>
    </font>
    <font>
      <u val="single"/>
      <sz val="10"/>
      <color indexed="12"/>
      <name val="Verdana"/>
      <family val="0"/>
    </font>
    <font>
      <sz val="10"/>
      <color indexed="16"/>
      <name val="Arial"/>
      <family val="0"/>
    </font>
  </fonts>
  <fills count="2">
    <fill>
      <patternFill/>
    </fill>
    <fill>
      <patternFill patternType="gray125"/>
    </fill>
  </fills>
  <borders count="7">
    <border>
      <left/>
      <right/>
      <top/>
      <bottom/>
      <diagonal/>
    </border>
    <border>
      <left>
        <color indexed="63"/>
      </left>
      <right>
        <color indexed="63"/>
      </right>
      <top>
        <color indexed="63"/>
      </top>
      <bottom style="mediu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2"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57">
    <xf numFmtId="0" fontId="0" fillId="0" borderId="0" xfId="0" applyAlignment="1">
      <alignment/>
    </xf>
    <xf numFmtId="0" fontId="0" fillId="0" borderId="0" xfId="0" applyAlignment="1">
      <alignment wrapText="1"/>
    </xf>
    <xf numFmtId="0" fontId="2" fillId="0" borderId="0" xfId="0" applyFont="1" applyAlignment="1">
      <alignment/>
    </xf>
    <xf numFmtId="0" fontId="3" fillId="0" borderId="0" xfId="0" applyFont="1" applyAlignment="1">
      <alignment/>
    </xf>
    <xf numFmtId="0" fontId="5" fillId="0" borderId="0" xfId="0" applyFont="1" applyAlignment="1">
      <alignment/>
    </xf>
    <xf numFmtId="0" fontId="0" fillId="0" borderId="0" xfId="0" applyNumberFormat="1" applyAlignment="1">
      <alignment/>
    </xf>
    <xf numFmtId="0" fontId="0" fillId="0" borderId="0" xfId="0"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0" fontId="8" fillId="0" borderId="0" xfId="0" applyFont="1" applyAlignment="1">
      <alignment/>
    </xf>
    <xf numFmtId="0" fontId="6" fillId="0" borderId="0" xfId="0" applyFont="1" applyAlignment="1">
      <alignment/>
    </xf>
    <xf numFmtId="0" fontId="0" fillId="0" borderId="0" xfId="0" applyFont="1" applyAlignment="1">
      <alignment/>
    </xf>
    <xf numFmtId="0" fontId="10" fillId="0" borderId="0" xfId="0" applyFont="1" applyAlignment="1">
      <alignment/>
    </xf>
    <xf numFmtId="0" fontId="0" fillId="0" borderId="0" xfId="0" applyFont="1" applyAlignment="1">
      <alignment horizontal="center"/>
    </xf>
    <xf numFmtId="0" fontId="0" fillId="0" borderId="0" xfId="0" applyFont="1" applyAlignment="1">
      <alignment/>
    </xf>
    <xf numFmtId="0" fontId="0" fillId="0" borderId="0" xfId="0" applyAlignment="1">
      <alignment horizontal="right"/>
    </xf>
    <xf numFmtId="0" fontId="9" fillId="0" borderId="0" xfId="0" applyFont="1" applyAlignment="1">
      <alignment wrapText="1"/>
    </xf>
    <xf numFmtId="0" fontId="5" fillId="0" borderId="0" xfId="0" applyFont="1" applyAlignment="1">
      <alignment wrapText="1"/>
    </xf>
    <xf numFmtId="0" fontId="13" fillId="0" borderId="0" xfId="0" applyFont="1" applyAlignment="1">
      <alignment/>
    </xf>
    <xf numFmtId="0" fontId="5" fillId="0" borderId="0" xfId="0" applyFont="1" applyAlignment="1">
      <alignment horizontal="left" wrapText="1"/>
    </xf>
    <xf numFmtId="0" fontId="0" fillId="0" borderId="1" xfId="0" applyBorder="1" applyAlignment="1">
      <alignment/>
    </xf>
    <xf numFmtId="0" fontId="14" fillId="0" borderId="0" xfId="0" applyFont="1" applyAlignment="1">
      <alignment horizontal="right"/>
    </xf>
    <xf numFmtId="0" fontId="4" fillId="0" borderId="0" xfId="20" applyAlignment="1">
      <alignment horizontal="right"/>
    </xf>
    <xf numFmtId="0" fontId="4" fillId="0" borderId="0" xfId="0" applyFont="1" applyAlignment="1">
      <alignment horizontal="right"/>
    </xf>
    <xf numFmtId="0" fontId="5" fillId="0" borderId="0" xfId="0" applyFont="1" applyAlignment="1">
      <alignment horizontal="right"/>
    </xf>
    <xf numFmtId="0" fontId="0" fillId="0" borderId="0" xfId="0" applyFont="1" applyAlignment="1">
      <alignment horizontal="right"/>
    </xf>
    <xf numFmtId="0" fontId="11" fillId="0" borderId="1" xfId="0" applyFont="1" applyFill="1" applyBorder="1" applyAlignment="1">
      <alignment/>
    </xf>
    <xf numFmtId="0" fontId="0" fillId="0" borderId="0" xfId="0" applyFill="1" applyAlignment="1">
      <alignment/>
    </xf>
    <xf numFmtId="1" fontId="0" fillId="0" borderId="0" xfId="0" applyNumberFormat="1" applyAlignment="1">
      <alignment/>
    </xf>
    <xf numFmtId="1" fontId="0" fillId="0" borderId="1" xfId="0" applyNumberFormat="1" applyBorder="1" applyAlignment="1">
      <alignment/>
    </xf>
    <xf numFmtId="0" fontId="0" fillId="0" borderId="1" xfId="0" applyFill="1" applyBorder="1" applyAlignment="1">
      <alignment/>
    </xf>
    <xf numFmtId="0" fontId="11" fillId="0" borderId="2" xfId="0" applyFont="1" applyFill="1" applyBorder="1" applyAlignment="1">
      <alignment/>
    </xf>
    <xf numFmtId="0" fontId="0" fillId="0" borderId="3" xfId="0" applyFont="1" applyFill="1" applyBorder="1" applyAlignment="1">
      <alignment/>
    </xf>
    <xf numFmtId="0" fontId="0" fillId="0" borderId="4" xfId="0" applyFont="1" applyFill="1" applyBorder="1" applyAlignment="1">
      <alignment/>
    </xf>
    <xf numFmtId="0" fontId="0" fillId="0" borderId="3" xfId="0" applyFont="1" applyFill="1" applyBorder="1" applyAlignment="1">
      <alignment wrapText="1"/>
    </xf>
    <xf numFmtId="0" fontId="0" fillId="0" borderId="3" xfId="0" applyFill="1" applyBorder="1" applyAlignment="1">
      <alignment/>
    </xf>
    <xf numFmtId="1" fontId="11" fillId="0" borderId="1" xfId="0" applyNumberFormat="1" applyFont="1" applyBorder="1" applyAlignment="1">
      <alignment wrapText="1"/>
    </xf>
    <xf numFmtId="0" fontId="0" fillId="0" borderId="0" xfId="0" applyFont="1" applyAlignment="1">
      <alignment/>
    </xf>
    <xf numFmtId="0" fontId="0" fillId="0" borderId="3" xfId="0" applyFont="1" applyBorder="1" applyAlignment="1">
      <alignment/>
    </xf>
    <xf numFmtId="0" fontId="0" fillId="0" borderId="3" xfId="0" applyFont="1" applyBorder="1" applyAlignment="1">
      <alignment/>
    </xf>
    <xf numFmtId="0" fontId="0" fillId="0" borderId="0" xfId="0" applyFont="1" applyAlignment="1">
      <alignment horizontal="right"/>
    </xf>
    <xf numFmtId="0" fontId="9" fillId="0" borderId="5" xfId="0" applyFont="1" applyBorder="1" applyAlignment="1">
      <alignment horizontal="center" wrapText="1"/>
    </xf>
    <xf numFmtId="0" fontId="14" fillId="0" borderId="0" xfId="0" applyFont="1" applyAlignment="1">
      <alignment horizontal="center"/>
    </xf>
    <xf numFmtId="0" fontId="4" fillId="0" borderId="0" xfId="20" applyAlignment="1">
      <alignment horizontal="center"/>
    </xf>
    <xf numFmtId="0" fontId="14" fillId="0" borderId="6" xfId="0" applyFont="1" applyBorder="1" applyAlignment="1">
      <alignment horizontal="center"/>
    </xf>
    <xf numFmtId="0" fontId="15" fillId="0" borderId="3" xfId="0" applyFont="1" applyFill="1" applyBorder="1" applyAlignment="1">
      <alignment/>
    </xf>
    <xf numFmtId="1" fontId="15" fillId="0" borderId="0" xfId="0" applyNumberFormat="1" applyFont="1" applyAlignment="1">
      <alignment horizontal="right"/>
    </xf>
    <xf numFmtId="1" fontId="15" fillId="0" borderId="0" xfId="0" applyNumberFormat="1" applyFont="1" applyAlignment="1">
      <alignment/>
    </xf>
    <xf numFmtId="0" fontId="0" fillId="0" borderId="0" xfId="0" applyFont="1" applyFill="1" applyBorder="1" applyAlignment="1">
      <alignment/>
    </xf>
    <xf numFmtId="0" fontId="14" fillId="0" borderId="1" xfId="0" applyFont="1" applyBorder="1" applyAlignment="1">
      <alignment horizontal="right"/>
    </xf>
    <xf numFmtId="0" fontId="0" fillId="0" borderId="1" xfId="0" applyFont="1" applyBorder="1" applyAlignment="1">
      <alignment/>
    </xf>
    <xf numFmtId="0" fontId="4" fillId="0" borderId="1" xfId="0" applyFont="1" applyBorder="1" applyAlignment="1">
      <alignment horizontal="right"/>
    </xf>
    <xf numFmtId="0" fontId="4" fillId="0" borderId="0" xfId="20" applyFont="1" applyAlignment="1" applyProtection="1">
      <alignment wrapText="1"/>
      <protection/>
    </xf>
    <xf numFmtId="0" fontId="0" fillId="0" borderId="0" xfId="0" applyFont="1" applyAlignment="1">
      <alignment horizontal="right" wrapText="1"/>
    </xf>
    <xf numFmtId="0" fontId="4" fillId="0" borderId="0" xfId="20" applyAlignment="1" applyProtection="1">
      <alignment horizontal="right"/>
      <protection/>
    </xf>
    <xf numFmtId="0" fontId="4" fillId="0" borderId="0" xfId="20" applyFont="1" applyAlignment="1" applyProtection="1">
      <alignmen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ffymetrix.arabidopsis.info/narrays/supersearch.pl?searchterms=197" TargetMode="External" /><Relationship Id="rId2" Type="http://schemas.openxmlformats.org/officeDocument/2006/relationships/hyperlink" Target="http://affymetrix.arabidopsis.info/narrays/experimentpage.pl?experimentid=312"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affymetrix.arabidopsis.info/narrays/experimentpage.pl?experimentid=150" TargetMode="External" /><Relationship Id="rId2" Type="http://schemas.openxmlformats.org/officeDocument/2006/relationships/hyperlink" Target="http://affymetrix.arabidopsis.info/narrays/experimentpage.pl?experimentid=150" TargetMode="External" /><Relationship Id="rId3" Type="http://schemas.openxmlformats.org/officeDocument/2006/relationships/hyperlink" Target="http://affymetrix.arabidopsis.info/narrays/experimentpage.pl?experimentid=150" TargetMode="External" /><Relationship Id="rId4" Type="http://schemas.openxmlformats.org/officeDocument/2006/relationships/hyperlink" Target="http://affymetrix.arabidopsis.info/narrays/experimentpage.pl?experimentid=150" TargetMode="External" /><Relationship Id="rId5" Type="http://schemas.openxmlformats.org/officeDocument/2006/relationships/hyperlink" Target="http://affymetrix.arabidopsis.info/narrays/experimentpage.pl?experimentid=150" TargetMode="External" /><Relationship Id="rId6" Type="http://schemas.openxmlformats.org/officeDocument/2006/relationships/hyperlink" Target="http://affymetrix.arabidopsis.info/narrays/experimentpage.pl?experimentid=150" TargetMode="External" /></Relationships>
</file>

<file path=xl/worksheets/sheet1.xml><?xml version="1.0" encoding="utf-8"?>
<worksheet xmlns="http://schemas.openxmlformats.org/spreadsheetml/2006/main" xmlns:r="http://schemas.openxmlformats.org/officeDocument/2006/relationships">
  <dimension ref="A1:O270"/>
  <sheetViews>
    <sheetView workbookViewId="0" topLeftCell="A1">
      <pane ySplit="1" topLeftCell="BM256" activePane="bottomLeft" state="frozen"/>
      <selection pane="topLeft" activeCell="A1" sqref="A1"/>
      <selection pane="bottomLeft" activeCell="A272" sqref="A272"/>
    </sheetView>
  </sheetViews>
  <sheetFormatPr defaultColWidth="11.421875" defaultRowHeight="12.75"/>
  <cols>
    <col min="1" max="1" width="13.00390625" style="0" customWidth="1"/>
    <col min="2" max="2" width="60.140625" style="0" customWidth="1"/>
    <col min="3" max="3" width="32.421875" style="12" customWidth="1"/>
    <col min="4" max="4" width="13.28125" style="0" customWidth="1"/>
    <col min="5" max="5" width="35.00390625" style="0" customWidth="1"/>
    <col min="6" max="16384" width="8.8515625" style="0" customWidth="1"/>
  </cols>
  <sheetData>
    <row r="1" spans="1:6" s="1" customFormat="1" ht="41.25" customHeight="1">
      <c r="A1" s="17" t="s">
        <v>414</v>
      </c>
      <c r="B1" s="18" t="s">
        <v>409</v>
      </c>
      <c r="C1" s="4" t="s">
        <v>407</v>
      </c>
      <c r="D1" s="18" t="s">
        <v>410</v>
      </c>
      <c r="E1" s="18" t="s">
        <v>80</v>
      </c>
      <c r="F1" s="18" t="s">
        <v>411</v>
      </c>
    </row>
    <row r="2" spans="1:2" ht="12.75">
      <c r="A2" s="22"/>
      <c r="B2" s="3" t="s">
        <v>186</v>
      </c>
    </row>
    <row r="3" spans="1:6" ht="12.75">
      <c r="A3" s="22" t="str">
        <f>HYPERLINK("http://affymetrix.arabidopsis.info/narrays/experimentpage.pl?experimentid=172","172")</f>
        <v>172</v>
      </c>
      <c r="B3" t="s">
        <v>50</v>
      </c>
      <c r="C3" s="12" t="s">
        <v>2</v>
      </c>
      <c r="D3">
        <v>3</v>
      </c>
      <c r="E3" t="s">
        <v>76</v>
      </c>
      <c r="F3" t="s">
        <v>8</v>
      </c>
    </row>
    <row r="4" spans="1:6" ht="12.75">
      <c r="A4" s="22" t="str">
        <f>HYPERLINK("http://affymetrix.arabidopsis.info/narrays/experimentpage.pl?experimentid=173","173")</f>
        <v>173</v>
      </c>
      <c r="B4" t="s">
        <v>51</v>
      </c>
      <c r="C4" s="12" t="s">
        <v>3</v>
      </c>
      <c r="D4">
        <v>2</v>
      </c>
      <c r="E4" t="s">
        <v>76</v>
      </c>
      <c r="F4" t="s">
        <v>9</v>
      </c>
    </row>
    <row r="5" spans="1:6" ht="12.75">
      <c r="A5" s="22" t="str">
        <f>HYPERLINK("http://affymetrix.arabidopsis.info/narrays/experimentpage.pl?experimentid=174","174")</f>
        <v>174</v>
      </c>
      <c r="B5" t="s">
        <v>52</v>
      </c>
      <c r="C5" s="12" t="s">
        <v>175</v>
      </c>
      <c r="D5">
        <v>2</v>
      </c>
      <c r="E5" t="s">
        <v>76</v>
      </c>
      <c r="F5" t="s">
        <v>82</v>
      </c>
    </row>
    <row r="6" spans="1:6" ht="12.75">
      <c r="A6" s="22" t="str">
        <f>HYPERLINK("http://affymetrix.arabidopsis.info/narrays/experimentpage.pl?experimentid=175","175")</f>
        <v>175</v>
      </c>
      <c r="B6" t="s">
        <v>119</v>
      </c>
      <c r="C6" s="12" t="s">
        <v>4</v>
      </c>
      <c r="D6">
        <v>2</v>
      </c>
      <c r="E6" t="s">
        <v>76</v>
      </c>
      <c r="F6" t="s">
        <v>83</v>
      </c>
    </row>
    <row r="7" spans="1:6" ht="12.75">
      <c r="A7" s="22" t="str">
        <f>HYPERLINK("http://affymetrix.arabidopsis.info/narrays/experimentpage.pl?experimentid=176","176")</f>
        <v>176</v>
      </c>
      <c r="B7" t="s">
        <v>120</v>
      </c>
      <c r="C7" s="12" t="s">
        <v>447</v>
      </c>
      <c r="D7">
        <v>2</v>
      </c>
      <c r="E7" t="s">
        <v>76</v>
      </c>
      <c r="F7" t="s">
        <v>84</v>
      </c>
    </row>
    <row r="8" spans="1:6" ht="12.75">
      <c r="A8" s="22" t="str">
        <f>HYPERLINK("http://affymetrix.arabidopsis.info/narrays/experimentpage.pl?experimentid=177","177")</f>
        <v>177</v>
      </c>
      <c r="B8" t="s">
        <v>37</v>
      </c>
      <c r="C8" s="12" t="s">
        <v>7</v>
      </c>
      <c r="D8">
        <v>2</v>
      </c>
      <c r="E8" t="s">
        <v>76</v>
      </c>
      <c r="F8" t="s">
        <v>154</v>
      </c>
    </row>
    <row r="9" spans="1:6" ht="12.75">
      <c r="A9" s="22"/>
      <c r="C9" s="12" t="s">
        <v>326</v>
      </c>
      <c r="D9">
        <v>2</v>
      </c>
      <c r="E9" t="s">
        <v>76</v>
      </c>
      <c r="F9" s="6" t="s">
        <v>157</v>
      </c>
    </row>
    <row r="10" spans="1:6" ht="12.75">
      <c r="A10" s="22"/>
      <c r="C10" s="12" t="s">
        <v>335</v>
      </c>
      <c r="D10">
        <v>2</v>
      </c>
      <c r="E10" t="s">
        <v>76</v>
      </c>
      <c r="F10" s="6"/>
    </row>
    <row r="11" spans="1:6" ht="12.75">
      <c r="A11" s="22" t="str">
        <f>HYPERLINK("http://affymetrix.arabidopsis.info/narrays/experimentpage.pl?experimentid=178","178")</f>
        <v>178</v>
      </c>
      <c r="B11" t="s">
        <v>127</v>
      </c>
      <c r="C11" s="12" t="s">
        <v>446</v>
      </c>
      <c r="D11">
        <v>2</v>
      </c>
      <c r="E11" t="s">
        <v>76</v>
      </c>
      <c r="F11" t="s">
        <v>61</v>
      </c>
    </row>
    <row r="12" spans="1:6" ht="12.75">
      <c r="A12" s="22"/>
      <c r="C12" s="12" t="s">
        <v>319</v>
      </c>
      <c r="D12">
        <v>2</v>
      </c>
      <c r="E12" t="s">
        <v>76</v>
      </c>
      <c r="F12" s="6" t="s">
        <v>157</v>
      </c>
    </row>
    <row r="13" spans="1:6" ht="12.75">
      <c r="A13" s="22"/>
      <c r="C13" s="12" t="s">
        <v>320</v>
      </c>
      <c r="D13" s="12">
        <v>2</v>
      </c>
      <c r="E13" t="s">
        <v>76</v>
      </c>
      <c r="F13" s="14" t="s">
        <v>157</v>
      </c>
    </row>
    <row r="14" spans="1:6" ht="12.75">
      <c r="A14" s="22" t="str">
        <f>HYPERLINK("http://affymetrix.arabidopsis.info/narrays/experimentpage.pl?experimentid=179","179")</f>
        <v>179</v>
      </c>
      <c r="B14" t="s">
        <v>128</v>
      </c>
      <c r="C14" s="9" t="s">
        <v>281</v>
      </c>
      <c r="D14">
        <v>2</v>
      </c>
      <c r="E14" t="s">
        <v>77</v>
      </c>
      <c r="F14" t="s">
        <v>249</v>
      </c>
    </row>
    <row r="15" spans="1:6" ht="12.75">
      <c r="A15" s="22"/>
      <c r="C15" s="9" t="s">
        <v>250</v>
      </c>
      <c r="D15">
        <v>2</v>
      </c>
      <c r="E15" t="s">
        <v>77</v>
      </c>
      <c r="F15" s="6" t="s">
        <v>157</v>
      </c>
    </row>
    <row r="16" spans="1:6" ht="12.75">
      <c r="A16" s="22"/>
      <c r="C16" s="12" t="s">
        <v>445</v>
      </c>
      <c r="D16">
        <v>2</v>
      </c>
      <c r="E16" t="s">
        <v>77</v>
      </c>
      <c r="F16" s="6" t="s">
        <v>157</v>
      </c>
    </row>
    <row r="17" spans="1:6" ht="12.75">
      <c r="A17" s="22"/>
      <c r="C17" s="9" t="s">
        <v>251</v>
      </c>
      <c r="D17">
        <v>2</v>
      </c>
      <c r="E17" t="s">
        <v>77</v>
      </c>
      <c r="F17" s="6" t="s">
        <v>157</v>
      </c>
    </row>
    <row r="18" spans="1:6" ht="12.75">
      <c r="A18" s="22"/>
      <c r="C18" s="9" t="s">
        <v>282</v>
      </c>
      <c r="D18">
        <v>2</v>
      </c>
      <c r="E18" t="s">
        <v>77</v>
      </c>
      <c r="F18" s="6" t="s">
        <v>157</v>
      </c>
    </row>
    <row r="19" spans="1:6" ht="12.75">
      <c r="A19" s="22"/>
      <c r="C19" s="9" t="s">
        <v>252</v>
      </c>
      <c r="D19">
        <v>2</v>
      </c>
      <c r="E19" t="s">
        <v>77</v>
      </c>
      <c r="F19" s="6" t="s">
        <v>157</v>
      </c>
    </row>
    <row r="20" spans="1:6" ht="12.75">
      <c r="A20" s="22"/>
      <c r="C20" s="9" t="s">
        <v>283</v>
      </c>
      <c r="D20">
        <v>2</v>
      </c>
      <c r="E20" t="s">
        <v>77</v>
      </c>
      <c r="F20" s="6" t="s">
        <v>157</v>
      </c>
    </row>
    <row r="21" spans="1:6" ht="12.75">
      <c r="A21" s="22"/>
      <c r="C21" s="9" t="s">
        <v>253</v>
      </c>
      <c r="D21">
        <v>2</v>
      </c>
      <c r="E21" t="s">
        <v>77</v>
      </c>
      <c r="F21" s="6" t="s">
        <v>157</v>
      </c>
    </row>
    <row r="22" spans="1:6" ht="12.75">
      <c r="A22" s="22"/>
      <c r="C22" s="9" t="s">
        <v>173</v>
      </c>
      <c r="D22">
        <v>2</v>
      </c>
      <c r="E22" t="s">
        <v>77</v>
      </c>
      <c r="F22" s="6" t="s">
        <v>157</v>
      </c>
    </row>
    <row r="23" spans="1:6" ht="12.75">
      <c r="A23" s="22"/>
      <c r="C23" s="9" t="s">
        <v>280</v>
      </c>
      <c r="D23">
        <v>2</v>
      </c>
      <c r="E23" t="s">
        <v>77</v>
      </c>
      <c r="F23" s="6" t="s">
        <v>157</v>
      </c>
    </row>
    <row r="24" spans="1:6" ht="12.75">
      <c r="A24" s="22"/>
      <c r="C24" s="9" t="s">
        <v>284</v>
      </c>
      <c r="D24">
        <v>2</v>
      </c>
      <c r="E24" t="s">
        <v>77</v>
      </c>
      <c r="F24" s="6" t="s">
        <v>157</v>
      </c>
    </row>
    <row r="25" spans="1:6" ht="12.75">
      <c r="A25" s="22"/>
      <c r="C25" s="9" t="s">
        <v>262</v>
      </c>
      <c r="D25">
        <v>2</v>
      </c>
      <c r="E25" t="s">
        <v>77</v>
      </c>
      <c r="F25" s="6" t="s">
        <v>157</v>
      </c>
    </row>
    <row r="26" spans="1:6" ht="12.75">
      <c r="A26" s="22" t="str">
        <f>HYPERLINK("http://affymetrix.arabidopsis.info/narrays/experimentpage.pl?experimentid=180","180")</f>
        <v>180</v>
      </c>
      <c r="B26" t="s">
        <v>142</v>
      </c>
      <c r="C26" s="12" t="s">
        <v>318</v>
      </c>
      <c r="D26">
        <v>3</v>
      </c>
      <c r="E26" t="s">
        <v>77</v>
      </c>
      <c r="F26" t="s">
        <v>63</v>
      </c>
    </row>
    <row r="27" spans="1:6" ht="12.75">
      <c r="A27" s="22"/>
      <c r="C27" s="12" t="s">
        <v>336</v>
      </c>
      <c r="D27">
        <v>3</v>
      </c>
      <c r="E27" t="s">
        <v>77</v>
      </c>
      <c r="F27" s="6" t="s">
        <v>157</v>
      </c>
    </row>
    <row r="28" spans="1:6" ht="12.75">
      <c r="A28" s="22" t="str">
        <f>HYPERLINK("http://affymetrix.arabidopsis.info/narrays/experimentpage.pl?experimentid=181","181")</f>
        <v>181</v>
      </c>
      <c r="B28" t="s">
        <v>235</v>
      </c>
      <c r="C28" s="12" t="s">
        <v>309</v>
      </c>
      <c r="D28">
        <v>3</v>
      </c>
      <c r="E28" t="s">
        <v>78</v>
      </c>
      <c r="F28" t="s">
        <v>64</v>
      </c>
    </row>
    <row r="29" spans="1:6" ht="12.75">
      <c r="A29" s="22"/>
      <c r="C29" s="12" t="s">
        <v>308</v>
      </c>
      <c r="D29">
        <v>3</v>
      </c>
      <c r="E29" t="s">
        <v>78</v>
      </c>
      <c r="F29" s="6" t="s">
        <v>157</v>
      </c>
    </row>
    <row r="30" spans="1:6" ht="12.75">
      <c r="A30" s="22"/>
      <c r="C30" s="12" t="s">
        <v>26</v>
      </c>
      <c r="D30">
        <v>3</v>
      </c>
      <c r="E30" t="s">
        <v>78</v>
      </c>
      <c r="F30" s="6" t="s">
        <v>157</v>
      </c>
    </row>
    <row r="31" spans="1:6" ht="12.75">
      <c r="A31" s="22" t="str">
        <f>HYPERLINK("http://affymetrix.arabidopsis.info/narrays/experimentpage.pl?experimentid=182","182")</f>
        <v>182</v>
      </c>
      <c r="B31" t="s">
        <v>236</v>
      </c>
      <c r="C31" s="12" t="s">
        <v>444</v>
      </c>
      <c r="D31">
        <v>3</v>
      </c>
      <c r="E31" t="s">
        <v>77</v>
      </c>
      <c r="F31" t="s">
        <v>10</v>
      </c>
    </row>
    <row r="32" spans="1:6" ht="12.75">
      <c r="A32" s="22" t="str">
        <f>HYPERLINK("http://affymetrix.arabidopsis.info/narrays/experimentpage.pl?experimentid=183","183")</f>
        <v>183</v>
      </c>
      <c r="B32" t="s">
        <v>237</v>
      </c>
      <c r="C32" s="12" t="s">
        <v>448</v>
      </c>
      <c r="D32">
        <v>2</v>
      </c>
      <c r="E32" t="s">
        <v>78</v>
      </c>
      <c r="F32" t="s">
        <v>184</v>
      </c>
    </row>
    <row r="33" spans="1:6" ht="12.75">
      <c r="A33" s="22" t="str">
        <f>HYPERLINK("http://affymetrix.arabidopsis.info/narrays/experimentpage.pl?experimentid=184","184")</f>
        <v>184</v>
      </c>
      <c r="B33" t="s">
        <v>238</v>
      </c>
      <c r="C33" s="12" t="s">
        <v>254</v>
      </c>
      <c r="D33">
        <v>2</v>
      </c>
      <c r="E33" t="s">
        <v>76</v>
      </c>
      <c r="F33" t="s">
        <v>185</v>
      </c>
    </row>
    <row r="34" spans="1:6" ht="12.75">
      <c r="A34" s="22" t="str">
        <f>HYPERLINK("http://affymetrix.arabidopsis.info/narrays/experimentpage.pl?experimentid=185","185")</f>
        <v>185</v>
      </c>
      <c r="B34" t="s">
        <v>68</v>
      </c>
      <c r="C34" s="12" t="s">
        <v>243</v>
      </c>
      <c r="D34">
        <v>2</v>
      </c>
      <c r="E34" t="s">
        <v>76</v>
      </c>
      <c r="F34" t="s">
        <v>65</v>
      </c>
    </row>
    <row r="35" spans="1:6" ht="12.75">
      <c r="A35" s="22"/>
      <c r="C35" s="12" t="s">
        <v>244</v>
      </c>
      <c r="D35">
        <v>2</v>
      </c>
      <c r="E35" t="s">
        <v>76</v>
      </c>
      <c r="F35" s="6" t="s">
        <v>157</v>
      </c>
    </row>
    <row r="36" spans="1:6" ht="12.75">
      <c r="A36" s="22"/>
      <c r="C36" s="12" t="s">
        <v>245</v>
      </c>
      <c r="D36">
        <v>2</v>
      </c>
      <c r="E36" t="s">
        <v>76</v>
      </c>
      <c r="F36" s="6" t="s">
        <v>157</v>
      </c>
    </row>
    <row r="37" spans="1:6" ht="12.75">
      <c r="A37" s="22"/>
      <c r="C37" s="12" t="s">
        <v>246</v>
      </c>
      <c r="D37">
        <v>2</v>
      </c>
      <c r="E37" t="s">
        <v>76</v>
      </c>
      <c r="F37" s="6" t="s">
        <v>157</v>
      </c>
    </row>
    <row r="38" spans="1:6" ht="12.75">
      <c r="A38" s="22" t="str">
        <f>HYPERLINK("http://affymetrix.arabidopsis.info/narrays/experimentpage.pl?experimentid=186","186")</f>
        <v>186</v>
      </c>
      <c r="B38" t="s">
        <v>69</v>
      </c>
      <c r="C38" s="9" t="s">
        <v>348</v>
      </c>
      <c r="D38">
        <v>2</v>
      </c>
      <c r="E38" t="s">
        <v>77</v>
      </c>
      <c r="F38" t="s">
        <v>66</v>
      </c>
    </row>
    <row r="39" spans="1:6" ht="12.75">
      <c r="A39" s="22"/>
      <c r="C39" s="9" t="s">
        <v>247</v>
      </c>
      <c r="D39">
        <v>2</v>
      </c>
      <c r="E39" t="s">
        <v>77</v>
      </c>
      <c r="F39" s="6" t="s">
        <v>157</v>
      </c>
    </row>
    <row r="40" spans="1:6" ht="12.75">
      <c r="A40" s="22"/>
      <c r="C40" s="9" t="s">
        <v>248</v>
      </c>
      <c r="D40">
        <v>2</v>
      </c>
      <c r="E40" t="s">
        <v>77</v>
      </c>
      <c r="F40" s="6" t="s">
        <v>157</v>
      </c>
    </row>
    <row r="41" spans="1:6" ht="12.75">
      <c r="A41" s="22"/>
      <c r="C41" s="12" t="s">
        <v>287</v>
      </c>
      <c r="D41">
        <v>2</v>
      </c>
      <c r="E41" t="s">
        <v>77</v>
      </c>
      <c r="F41" s="6" t="s">
        <v>157</v>
      </c>
    </row>
    <row r="42" spans="1:6" ht="12.75">
      <c r="A42" s="22" t="str">
        <f>HYPERLINK("http://affymetrix.arabidopsis.info/narrays/experimentpage.pl?experimentid=187","187")</f>
        <v>187</v>
      </c>
      <c r="B42" t="s">
        <v>70</v>
      </c>
      <c r="C42" s="9" t="s">
        <v>255</v>
      </c>
      <c r="D42">
        <v>2</v>
      </c>
      <c r="E42" t="s">
        <v>77</v>
      </c>
      <c r="F42" t="s">
        <v>176</v>
      </c>
    </row>
    <row r="43" spans="1:6" ht="12.75">
      <c r="A43" s="22"/>
      <c r="C43" s="9" t="s">
        <v>256</v>
      </c>
      <c r="D43">
        <v>2</v>
      </c>
      <c r="E43" t="s">
        <v>77</v>
      </c>
      <c r="F43" s="6" t="s">
        <v>157</v>
      </c>
    </row>
    <row r="44" spans="1:6" ht="12.75">
      <c r="A44" s="22" t="str">
        <f>HYPERLINK("http://affymetrix.arabidopsis.info/narrays/experimentpage.pl?experimentid=188","188")</f>
        <v>188</v>
      </c>
      <c r="B44" t="s">
        <v>85</v>
      </c>
      <c r="C44" s="49" t="s">
        <v>5</v>
      </c>
      <c r="D44">
        <v>2</v>
      </c>
      <c r="E44" t="s">
        <v>77</v>
      </c>
      <c r="F44" t="s">
        <v>67</v>
      </c>
    </row>
    <row r="45" spans="1:6" ht="12.75">
      <c r="A45" s="22"/>
      <c r="C45" t="s">
        <v>258</v>
      </c>
      <c r="D45">
        <v>2</v>
      </c>
      <c r="E45" t="s">
        <v>77</v>
      </c>
      <c r="F45" s="6" t="s">
        <v>157</v>
      </c>
    </row>
    <row r="46" spans="1:6" ht="12.75">
      <c r="A46" s="22" t="str">
        <f>HYPERLINK("http://affymetrix.arabidopsis.info/narrays/experimentpage.pl?experimentid=189","189")</f>
        <v>189</v>
      </c>
      <c r="B46" t="s">
        <v>86</v>
      </c>
      <c r="C46" t="s">
        <v>53</v>
      </c>
      <c r="D46">
        <v>2</v>
      </c>
      <c r="E46" t="s">
        <v>77</v>
      </c>
      <c r="F46" t="s">
        <v>177</v>
      </c>
    </row>
    <row r="47" spans="1:6" ht="12.75">
      <c r="A47" s="22" t="str">
        <f>HYPERLINK("http://affymetrix.arabidopsis.info/narrays/experimentpage.pl?experimentid=190","190")</f>
        <v>190</v>
      </c>
      <c r="B47" t="s">
        <v>87</v>
      </c>
      <c r="C47" t="s">
        <v>260</v>
      </c>
      <c r="D47">
        <v>2</v>
      </c>
      <c r="E47" t="s">
        <v>77</v>
      </c>
      <c r="F47" t="s">
        <v>104</v>
      </c>
    </row>
    <row r="48" spans="1:6" ht="12.75">
      <c r="A48" s="22" t="str">
        <f>HYPERLINK("http://affymetrix.arabidopsis.info/narrays/experimentpage.pl?experimentid=191","191")</f>
        <v>191</v>
      </c>
      <c r="B48" t="s">
        <v>0</v>
      </c>
      <c r="C48" t="s">
        <v>6</v>
      </c>
      <c r="D48">
        <v>2</v>
      </c>
      <c r="E48" t="s">
        <v>76</v>
      </c>
      <c r="F48" t="s">
        <v>182</v>
      </c>
    </row>
    <row r="49" spans="1:6" ht="12.75">
      <c r="A49" s="22" t="str">
        <f>HYPERLINK("http://affymetrix.arabidopsis.info/narrays/experimentpage.pl?experimentid=192","192")</f>
        <v>192</v>
      </c>
      <c r="B49" t="s">
        <v>1</v>
      </c>
      <c r="C49" s="12" t="s">
        <v>257</v>
      </c>
      <c r="D49">
        <v>2</v>
      </c>
      <c r="E49" t="s">
        <v>77</v>
      </c>
      <c r="F49" t="s">
        <v>183</v>
      </c>
    </row>
    <row r="50" spans="1:6" ht="12.75">
      <c r="A50" s="22"/>
      <c r="C50" s="12" t="s">
        <v>288</v>
      </c>
      <c r="D50">
        <v>2</v>
      </c>
      <c r="E50" t="s">
        <v>77</v>
      </c>
      <c r="F50" s="6" t="s">
        <v>157</v>
      </c>
    </row>
    <row r="51" spans="1:6" ht="12.75">
      <c r="A51" s="22"/>
      <c r="C51" s="12" t="s">
        <v>307</v>
      </c>
      <c r="D51">
        <v>2</v>
      </c>
      <c r="E51" t="s">
        <v>77</v>
      </c>
      <c r="F51" s="6" t="s">
        <v>157</v>
      </c>
    </row>
    <row r="52" ht="12.75">
      <c r="A52" s="22"/>
    </row>
    <row r="53" spans="1:2" ht="12.75">
      <c r="A53" s="22"/>
      <c r="B53" s="4" t="s">
        <v>111</v>
      </c>
    </row>
    <row r="54" spans="1:6" ht="12.75">
      <c r="A54" s="22" t="str">
        <f>HYPERLINK("http://affymetrix.arabidopsis.info/narrays/experimentpage.pl?experimentid=120","120")</f>
        <v>120</v>
      </c>
      <c r="B54" t="s">
        <v>189</v>
      </c>
      <c r="C54" s="12" t="s">
        <v>172</v>
      </c>
      <c r="D54">
        <v>3</v>
      </c>
      <c r="E54" t="s">
        <v>76</v>
      </c>
      <c r="F54" s="2" t="s">
        <v>93</v>
      </c>
    </row>
    <row r="55" spans="1:6" ht="12.75">
      <c r="A55" s="22"/>
      <c r="C55" s="12" t="s">
        <v>92</v>
      </c>
      <c r="D55">
        <v>3</v>
      </c>
      <c r="E55" t="s">
        <v>76</v>
      </c>
      <c r="F55" s="6" t="s">
        <v>157</v>
      </c>
    </row>
    <row r="56" spans="1:6" ht="12.75">
      <c r="A56" s="22"/>
      <c r="C56" s="49" t="s">
        <v>443</v>
      </c>
      <c r="D56">
        <v>3</v>
      </c>
      <c r="E56" t="s">
        <v>76</v>
      </c>
      <c r="F56" s="6" t="s">
        <v>157</v>
      </c>
    </row>
    <row r="57" spans="1:6" ht="12.75">
      <c r="A57" s="22"/>
      <c r="C57" s="12" t="s">
        <v>353</v>
      </c>
      <c r="D57">
        <v>3</v>
      </c>
      <c r="E57" t="s">
        <v>76</v>
      </c>
      <c r="F57" s="6" t="s">
        <v>157</v>
      </c>
    </row>
    <row r="58" spans="1:6" ht="12.75">
      <c r="A58" s="22" t="str">
        <f>HYPERLINK("http://affymetrix.arabidopsis.info/narrays/experimentpage.pl?experimentid=122","122")</f>
        <v>122</v>
      </c>
      <c r="B58" t="s">
        <v>190</v>
      </c>
      <c r="C58" s="9" t="s">
        <v>94</v>
      </c>
      <c r="D58">
        <v>2</v>
      </c>
      <c r="E58" t="s">
        <v>76</v>
      </c>
      <c r="F58" s="2" t="s">
        <v>16</v>
      </c>
    </row>
    <row r="59" spans="1:6" ht="12.75">
      <c r="A59" s="22"/>
      <c r="C59" s="9" t="s">
        <v>95</v>
      </c>
      <c r="D59">
        <v>2</v>
      </c>
      <c r="E59" t="s">
        <v>76</v>
      </c>
      <c r="F59" s="6" t="s">
        <v>157</v>
      </c>
    </row>
    <row r="60" spans="1:6" ht="12.75">
      <c r="A60" s="22"/>
      <c r="C60" s="9" t="s">
        <v>96</v>
      </c>
      <c r="D60">
        <v>2</v>
      </c>
      <c r="E60" t="s">
        <v>76</v>
      </c>
      <c r="F60" s="6" t="s">
        <v>157</v>
      </c>
    </row>
    <row r="61" spans="1:6" ht="12.75">
      <c r="A61" s="22"/>
      <c r="C61" s="9" t="s">
        <v>97</v>
      </c>
      <c r="D61">
        <v>2</v>
      </c>
      <c r="E61" t="s">
        <v>76</v>
      </c>
      <c r="F61" s="6" t="s">
        <v>157</v>
      </c>
    </row>
    <row r="62" spans="1:6" ht="12.75">
      <c r="A62" s="22"/>
      <c r="C62" s="9" t="s">
        <v>98</v>
      </c>
      <c r="D62">
        <v>2</v>
      </c>
      <c r="E62" t="s">
        <v>76</v>
      </c>
      <c r="F62" s="6" t="s">
        <v>157</v>
      </c>
    </row>
    <row r="63" spans="1:6" ht="12.75">
      <c r="A63" s="22" t="str">
        <f>HYPERLINK("http://affymetrix.arabidopsis.info/narrays/experimentpage.pl?experimentid=123","123")</f>
        <v>123</v>
      </c>
      <c r="B63" t="s">
        <v>12</v>
      </c>
      <c r="C63" s="12" t="s">
        <v>352</v>
      </c>
      <c r="D63">
        <v>3</v>
      </c>
      <c r="E63" t="s">
        <v>76</v>
      </c>
      <c r="F63" s="2" t="s">
        <v>99</v>
      </c>
    </row>
    <row r="64" spans="1:6" ht="12.75">
      <c r="A64" s="22" t="str">
        <f>HYPERLINK("http://affymetrix.arabidopsis.info/narrays/experimentpage.pl?experimentid=167","167")</f>
        <v>167</v>
      </c>
      <c r="B64" t="s">
        <v>13</v>
      </c>
      <c r="C64" s="12" t="s">
        <v>356</v>
      </c>
      <c r="D64">
        <v>3</v>
      </c>
      <c r="E64" t="s">
        <v>76</v>
      </c>
      <c r="F64" s="2" t="s">
        <v>100</v>
      </c>
    </row>
    <row r="65" spans="1:6" ht="12.75">
      <c r="A65" s="22" t="str">
        <f>HYPERLINK("http://affymetrix.arabidopsis.info/narrays/experimentpage.pl?experimentid=168","168")</f>
        <v>168</v>
      </c>
      <c r="B65" t="s">
        <v>14</v>
      </c>
      <c r="C65" s="12" t="s">
        <v>90</v>
      </c>
      <c r="D65">
        <v>2</v>
      </c>
      <c r="E65" t="s">
        <v>76</v>
      </c>
      <c r="F65" s="2" t="s">
        <v>103</v>
      </c>
    </row>
    <row r="66" spans="1:6" ht="12.75">
      <c r="A66" s="22"/>
      <c r="C66" s="12" t="s">
        <v>91</v>
      </c>
      <c r="D66">
        <v>2</v>
      </c>
      <c r="E66" t="s">
        <v>76</v>
      </c>
      <c r="F66" s="6" t="s">
        <v>157</v>
      </c>
    </row>
    <row r="67" spans="1:6" ht="12.75">
      <c r="A67" s="22" t="str">
        <f>HYPERLINK("http://affymetrix.arabidopsis.info/narrays/experimentpage.pl?experimentid=169","169")</f>
        <v>169</v>
      </c>
      <c r="B67" t="s">
        <v>15</v>
      </c>
      <c r="C67" s="12" t="s">
        <v>322</v>
      </c>
      <c r="D67">
        <v>3</v>
      </c>
      <c r="E67" t="s">
        <v>76</v>
      </c>
      <c r="F67" s="2" t="s">
        <v>110</v>
      </c>
    </row>
    <row r="68" spans="1:6" ht="12.75">
      <c r="A68" s="22"/>
      <c r="C68" s="9"/>
      <c r="F68" s="2"/>
    </row>
    <row r="69" spans="1:6" ht="12.75">
      <c r="A69" s="22"/>
      <c r="B69" s="3" t="s">
        <v>145</v>
      </c>
      <c r="C69" s="9"/>
      <c r="F69" s="2"/>
    </row>
    <row r="70" spans="1:6" ht="12.75">
      <c r="A70" s="22" t="str">
        <f>HYPERLINK("http://affymetrix.arabidopsis.info/narrays/experimentpage.pl?experimentid=124","124")</f>
        <v>124</v>
      </c>
      <c r="B70" t="s">
        <v>147</v>
      </c>
      <c r="C70" s="12" t="s">
        <v>278</v>
      </c>
      <c r="D70">
        <v>3</v>
      </c>
      <c r="E70" t="s">
        <v>77</v>
      </c>
      <c r="F70" s="5" t="s">
        <v>156</v>
      </c>
    </row>
    <row r="71" spans="1:6" ht="12.75">
      <c r="A71" s="22"/>
      <c r="C71" s="12" t="s">
        <v>435</v>
      </c>
      <c r="D71">
        <v>3</v>
      </c>
      <c r="E71" t="s">
        <v>77</v>
      </c>
      <c r="F71" s="6" t="s">
        <v>157</v>
      </c>
    </row>
    <row r="72" spans="1:6" ht="12.75">
      <c r="A72" s="22"/>
      <c r="C72" s="12" t="s">
        <v>434</v>
      </c>
      <c r="D72">
        <v>3</v>
      </c>
      <c r="E72" t="s">
        <v>77</v>
      </c>
      <c r="F72" s="6" t="s">
        <v>157</v>
      </c>
    </row>
    <row r="73" spans="1:6" ht="12.75">
      <c r="A73" s="22"/>
      <c r="C73" s="12" t="s">
        <v>386</v>
      </c>
      <c r="D73">
        <v>3</v>
      </c>
      <c r="E73" t="s">
        <v>77</v>
      </c>
      <c r="F73" s="6" t="s">
        <v>157</v>
      </c>
    </row>
    <row r="74" spans="1:6" ht="12.75">
      <c r="A74" s="22"/>
      <c r="C74" s="12" t="s">
        <v>388</v>
      </c>
      <c r="D74">
        <v>3</v>
      </c>
      <c r="E74" t="s">
        <v>77</v>
      </c>
      <c r="F74" s="6" t="s">
        <v>157</v>
      </c>
    </row>
    <row r="75" spans="1:6" ht="12.75">
      <c r="A75" s="22"/>
      <c r="C75" s="12" t="s">
        <v>387</v>
      </c>
      <c r="D75">
        <v>3</v>
      </c>
      <c r="E75" t="s">
        <v>77</v>
      </c>
      <c r="F75" s="6" t="s">
        <v>157</v>
      </c>
    </row>
    <row r="76" spans="1:6" ht="12.75">
      <c r="A76" s="22"/>
      <c r="C76" s="12" t="s">
        <v>385</v>
      </c>
      <c r="D76">
        <v>3</v>
      </c>
      <c r="E76" t="s">
        <v>77</v>
      </c>
      <c r="F76" s="6" t="s">
        <v>157</v>
      </c>
    </row>
    <row r="77" spans="1:6" ht="12.75">
      <c r="A77" s="22"/>
      <c r="C77" s="12" t="s">
        <v>433</v>
      </c>
      <c r="D77">
        <v>3</v>
      </c>
      <c r="E77" t="s">
        <v>77</v>
      </c>
      <c r="F77" s="6" t="s">
        <v>157</v>
      </c>
    </row>
    <row r="78" spans="1:6" ht="12.75">
      <c r="A78" s="22"/>
      <c r="C78" s="12" t="s">
        <v>432</v>
      </c>
      <c r="D78">
        <v>3</v>
      </c>
      <c r="E78" t="s">
        <v>77</v>
      </c>
      <c r="F78" s="6" t="s">
        <v>157</v>
      </c>
    </row>
    <row r="79" spans="1:6" ht="12.75">
      <c r="A79" s="22"/>
      <c r="C79" s="12" t="s">
        <v>279</v>
      </c>
      <c r="D79">
        <v>3</v>
      </c>
      <c r="E79" t="s">
        <v>77</v>
      </c>
      <c r="F79" s="6" t="s">
        <v>157</v>
      </c>
    </row>
    <row r="80" spans="1:6" ht="12.75">
      <c r="A80" s="22"/>
      <c r="C80" s="12" t="s">
        <v>310</v>
      </c>
      <c r="D80">
        <v>3</v>
      </c>
      <c r="E80" t="s">
        <v>77</v>
      </c>
      <c r="F80" s="6" t="s">
        <v>157</v>
      </c>
    </row>
    <row r="81" spans="1:6" ht="12.75">
      <c r="A81" s="22"/>
      <c r="C81" s="12" t="s">
        <v>384</v>
      </c>
      <c r="D81">
        <v>3</v>
      </c>
      <c r="E81" t="s">
        <v>77</v>
      </c>
      <c r="F81" s="6" t="s">
        <v>157</v>
      </c>
    </row>
    <row r="82" spans="1:6" ht="12.75">
      <c r="A82" s="22"/>
      <c r="C82" s="12" t="s">
        <v>317</v>
      </c>
      <c r="D82">
        <v>3</v>
      </c>
      <c r="E82" t="s">
        <v>77</v>
      </c>
      <c r="F82" s="6" t="s">
        <v>157</v>
      </c>
    </row>
    <row r="83" spans="1:6" ht="12.75">
      <c r="A83" s="22"/>
      <c r="C83" s="12" t="s">
        <v>383</v>
      </c>
      <c r="D83">
        <v>3</v>
      </c>
      <c r="E83" t="s">
        <v>77</v>
      </c>
      <c r="F83" s="6" t="s">
        <v>157</v>
      </c>
    </row>
    <row r="84" spans="1:6" ht="12.75">
      <c r="A84" s="22" t="str">
        <f>HYPERLINK("http://affymetrix.arabidopsis.info/narrays/experimentpage.pl?experimentid=170","170")</f>
        <v>170</v>
      </c>
      <c r="B84" t="s">
        <v>146</v>
      </c>
      <c r="C84" s="12" t="s">
        <v>123</v>
      </c>
      <c r="D84">
        <v>2</v>
      </c>
      <c r="E84" t="s">
        <v>77</v>
      </c>
      <c r="F84" t="s">
        <v>38</v>
      </c>
    </row>
    <row r="85" spans="1:6" ht="12.75">
      <c r="A85" s="22" t="str">
        <f>HYPERLINK("http://affymetrix.arabidopsis.info/narrays/experimentpage.pl?experimentid=171","171")</f>
        <v>171</v>
      </c>
      <c r="B85" t="s">
        <v>148</v>
      </c>
      <c r="C85" s="9" t="s">
        <v>261</v>
      </c>
      <c r="D85">
        <v>2</v>
      </c>
      <c r="E85" t="s">
        <v>76</v>
      </c>
      <c r="F85" t="s">
        <v>149</v>
      </c>
    </row>
    <row r="86" spans="1:3" ht="12.75">
      <c r="A86" s="22"/>
      <c r="C86" s="9"/>
    </row>
    <row r="87" spans="1:2" ht="12.75">
      <c r="A87" s="22"/>
      <c r="B87" s="4" t="s">
        <v>337</v>
      </c>
    </row>
    <row r="88" spans="1:15" ht="12.75">
      <c r="A88" s="22" t="str">
        <f>HYPERLINK("http://affymetrix.arabidopsis.info/narrays/experimentpage.pl?experimentid=137","137")</f>
        <v>137</v>
      </c>
      <c r="B88" s="19" t="s">
        <v>349</v>
      </c>
      <c r="C88" s="13"/>
      <c r="D88" s="19">
        <v>2</v>
      </c>
      <c r="E88" s="19" t="s">
        <v>79</v>
      </c>
      <c r="F88" s="19" t="s">
        <v>167</v>
      </c>
      <c r="G88" s="19"/>
      <c r="H88" s="19"/>
      <c r="I88" s="19"/>
      <c r="J88" s="19"/>
      <c r="K88" s="19"/>
      <c r="L88" s="19"/>
      <c r="M88" s="19"/>
      <c r="N88" s="19"/>
      <c r="O88" s="19"/>
    </row>
    <row r="89" spans="1:6" ht="12.75">
      <c r="A89" s="22" t="str">
        <f>HYPERLINK("http://affymetrix.arabidopsis.info/narrays/experimentpage.pl?experimentid=138","138")</f>
        <v>138</v>
      </c>
      <c r="B89" t="s">
        <v>158</v>
      </c>
      <c r="C89" s="12" t="s">
        <v>158</v>
      </c>
      <c r="D89" s="16">
        <v>2</v>
      </c>
      <c r="E89" s="19" t="s">
        <v>79</v>
      </c>
      <c r="F89" t="s">
        <v>152</v>
      </c>
    </row>
    <row r="90" spans="1:6" ht="12.75">
      <c r="A90" s="22"/>
      <c r="C90" s="12" t="s">
        <v>311</v>
      </c>
      <c r="D90" s="16">
        <v>2</v>
      </c>
      <c r="E90" s="19" t="s">
        <v>79</v>
      </c>
      <c r="F90" s="6" t="s">
        <v>157</v>
      </c>
    </row>
    <row r="91" spans="1:6" ht="12.75">
      <c r="A91" s="22" t="str">
        <f>HYPERLINK("http://affymetrix.arabidopsis.info/narrays/experimentpage.pl?experimentid=139","139")</f>
        <v>139</v>
      </c>
      <c r="B91" t="s">
        <v>159</v>
      </c>
      <c r="C91" s="12" t="s">
        <v>159</v>
      </c>
      <c r="D91" s="16">
        <v>2</v>
      </c>
      <c r="E91" s="19" t="s">
        <v>79</v>
      </c>
      <c r="F91" t="s">
        <v>438</v>
      </c>
    </row>
    <row r="92" spans="1:6" ht="12.75">
      <c r="A92" s="22"/>
      <c r="C92" s="12" t="s">
        <v>416</v>
      </c>
      <c r="D92" s="16">
        <v>2</v>
      </c>
      <c r="E92" s="19" t="s">
        <v>79</v>
      </c>
      <c r="F92" s="6" t="s">
        <v>157</v>
      </c>
    </row>
    <row r="93" spans="1:6" ht="12.75">
      <c r="A93" s="22" t="str">
        <f>HYPERLINK("http://affymetrix.arabidopsis.info/narrays/experimentpage.pl?experimentid=140","140")</f>
        <v>140</v>
      </c>
      <c r="B93" t="s">
        <v>160</v>
      </c>
      <c r="C93" s="12" t="s">
        <v>160</v>
      </c>
      <c r="D93" s="16">
        <v>2</v>
      </c>
      <c r="E93" s="19" t="s">
        <v>79</v>
      </c>
      <c r="F93" t="s">
        <v>153</v>
      </c>
    </row>
    <row r="94" spans="1:6" ht="12.75">
      <c r="A94" s="22"/>
      <c r="C94" s="12" t="s">
        <v>312</v>
      </c>
      <c r="D94" s="16">
        <v>2</v>
      </c>
      <c r="E94" s="19" t="s">
        <v>79</v>
      </c>
      <c r="F94" s="6" t="s">
        <v>157</v>
      </c>
    </row>
    <row r="95" spans="1:6" ht="12.75">
      <c r="A95" s="22" t="str">
        <f>HYPERLINK("http://affymetrix.arabidopsis.info/narrays/experimentpage.pl?experimentid=141","141")</f>
        <v>141</v>
      </c>
      <c r="B95" t="s">
        <v>161</v>
      </c>
      <c r="C95" s="12" t="s">
        <v>161</v>
      </c>
      <c r="D95" s="16">
        <v>2</v>
      </c>
      <c r="E95" s="19" t="s">
        <v>79</v>
      </c>
      <c r="F95" t="s">
        <v>263</v>
      </c>
    </row>
    <row r="96" spans="1:6" ht="12.75">
      <c r="A96" s="22"/>
      <c r="C96" s="12" t="s">
        <v>314</v>
      </c>
      <c r="D96" s="16">
        <v>2</v>
      </c>
      <c r="E96" s="19" t="s">
        <v>79</v>
      </c>
      <c r="F96" s="6" t="s">
        <v>157</v>
      </c>
    </row>
    <row r="97" spans="1:6" ht="12.75">
      <c r="A97" s="22" t="str">
        <f>HYPERLINK("http://affymetrix.arabidopsis.info/narrays/experimentpage.pl?experimentid=142","142")</f>
        <v>142</v>
      </c>
      <c r="B97" t="s">
        <v>162</v>
      </c>
      <c r="C97" s="12" t="s">
        <v>162</v>
      </c>
      <c r="D97" s="16">
        <v>2</v>
      </c>
      <c r="E97" s="19" t="s">
        <v>79</v>
      </c>
      <c r="F97" t="s">
        <v>426</v>
      </c>
    </row>
    <row r="98" spans="1:6" ht="12.75">
      <c r="A98" s="22"/>
      <c r="C98" s="12" t="s">
        <v>313</v>
      </c>
      <c r="D98" s="16">
        <v>2</v>
      </c>
      <c r="E98" s="19" t="s">
        <v>79</v>
      </c>
      <c r="F98" s="6" t="s">
        <v>157</v>
      </c>
    </row>
    <row r="99" spans="1:6" ht="12.75">
      <c r="A99" s="22" t="str">
        <f>HYPERLINK("http://affymetrix.arabidopsis.info/narrays/experimentpage.pl?experimentid=143","143")</f>
        <v>143</v>
      </c>
      <c r="B99" t="s">
        <v>163</v>
      </c>
      <c r="C99" s="12" t="s">
        <v>163</v>
      </c>
      <c r="D99" s="16">
        <v>2</v>
      </c>
      <c r="E99" s="19" t="s">
        <v>79</v>
      </c>
      <c r="F99" t="s">
        <v>425</v>
      </c>
    </row>
    <row r="100" spans="1:6" ht="12.75">
      <c r="A100" s="22"/>
      <c r="C100" s="12" t="s">
        <v>370</v>
      </c>
      <c r="D100" s="16">
        <v>2</v>
      </c>
      <c r="E100" s="19" t="s">
        <v>79</v>
      </c>
      <c r="F100" s="6" t="s">
        <v>157</v>
      </c>
    </row>
    <row r="101" spans="1:6" ht="12.75">
      <c r="A101" s="22" t="str">
        <f>HYPERLINK("http://affymetrix.arabidopsis.info/narrays/experimentpage.pl?experimentid=144","144")</f>
        <v>144</v>
      </c>
      <c r="B101" t="s">
        <v>164</v>
      </c>
      <c r="C101" s="12" t="s">
        <v>164</v>
      </c>
      <c r="D101" s="16">
        <v>2</v>
      </c>
      <c r="E101" s="19" t="s">
        <v>79</v>
      </c>
      <c r="F101" s="2" t="s">
        <v>155</v>
      </c>
    </row>
    <row r="102" spans="1:6" ht="12.75">
      <c r="A102" s="22"/>
      <c r="C102" s="12" t="s">
        <v>417</v>
      </c>
      <c r="D102" s="16">
        <v>2</v>
      </c>
      <c r="E102" s="19" t="s">
        <v>79</v>
      </c>
      <c r="F102" s="6" t="s">
        <v>157</v>
      </c>
    </row>
    <row r="103" spans="1:6" ht="12.75">
      <c r="A103" s="22" t="str">
        <f>HYPERLINK("http://affymetrix.arabidopsis.info/narrays/experimentpage.pl?experimentid=145","145")</f>
        <v>145</v>
      </c>
      <c r="B103" t="s">
        <v>165</v>
      </c>
      <c r="C103" s="12" t="s">
        <v>165</v>
      </c>
      <c r="D103" s="16">
        <v>2</v>
      </c>
      <c r="E103" s="19" t="s">
        <v>79</v>
      </c>
      <c r="F103" s="2" t="s">
        <v>440</v>
      </c>
    </row>
    <row r="104" spans="1:6" ht="12.75">
      <c r="A104" s="22"/>
      <c r="C104" s="12" t="s">
        <v>371</v>
      </c>
      <c r="D104" s="16">
        <v>2</v>
      </c>
      <c r="E104" s="19" t="s">
        <v>79</v>
      </c>
      <c r="F104" s="6" t="s">
        <v>157</v>
      </c>
    </row>
    <row r="105" spans="1:6" ht="12.75">
      <c r="A105" s="22" t="str">
        <f>HYPERLINK("http://affymetrix.arabidopsis.info/narrays/experimentpage.pl?experimentid=146","146")</f>
        <v>146</v>
      </c>
      <c r="B105" t="s">
        <v>166</v>
      </c>
      <c r="C105" s="12" t="s">
        <v>166</v>
      </c>
      <c r="D105" s="16">
        <v>2</v>
      </c>
      <c r="E105" s="19" t="s">
        <v>79</v>
      </c>
      <c r="F105" s="2" t="s">
        <v>439</v>
      </c>
    </row>
    <row r="106" spans="1:6" ht="12.75">
      <c r="A106" s="22"/>
      <c r="C106" s="12" t="s">
        <v>315</v>
      </c>
      <c r="D106" s="16">
        <v>2</v>
      </c>
      <c r="E106" s="19" t="s">
        <v>79</v>
      </c>
      <c r="F106" s="6" t="s">
        <v>157</v>
      </c>
    </row>
    <row r="107" spans="1:6" s="15" customFormat="1" ht="12.75">
      <c r="A107" s="22"/>
      <c r="B107" s="12"/>
      <c r="C107" s="12" t="s">
        <v>422</v>
      </c>
      <c r="D107" s="16">
        <v>2</v>
      </c>
      <c r="E107" s="19" t="s">
        <v>79</v>
      </c>
      <c r="F107" s="6" t="s">
        <v>157</v>
      </c>
    </row>
    <row r="108" spans="1:6" s="15" customFormat="1" ht="12.75" customHeight="1">
      <c r="A108" s="22"/>
      <c r="C108" s="12" t="s">
        <v>316</v>
      </c>
      <c r="D108" s="16">
        <v>2</v>
      </c>
      <c r="E108" s="19" t="s">
        <v>79</v>
      </c>
      <c r="F108" s="6" t="s">
        <v>157</v>
      </c>
    </row>
    <row r="109" spans="1:6" ht="12.75">
      <c r="A109" s="22"/>
      <c r="D109" s="6"/>
      <c r="E109" s="7"/>
      <c r="F109" s="2"/>
    </row>
    <row r="110" spans="1:2" ht="12.75">
      <c r="A110" s="22"/>
      <c r="B110" s="3" t="s">
        <v>412</v>
      </c>
    </row>
    <row r="111" spans="1:6" ht="12.75">
      <c r="A111" s="22" t="str">
        <f>HYPERLINK("http://affymetrix.arabidopsis.info/narrays/experimentpage.pl?experimentid=149","149")</f>
        <v>149</v>
      </c>
      <c r="B111" t="s">
        <v>116</v>
      </c>
      <c r="C111" s="12" t="s">
        <v>58</v>
      </c>
      <c r="D111">
        <v>3</v>
      </c>
      <c r="E111" t="s">
        <v>17</v>
      </c>
      <c r="F111" t="s">
        <v>270</v>
      </c>
    </row>
    <row r="112" spans="1:6" ht="12" customHeight="1">
      <c r="A112" s="22"/>
      <c r="C112" s="12" t="s">
        <v>43</v>
      </c>
      <c r="D112">
        <v>3</v>
      </c>
      <c r="E112" t="s">
        <v>17</v>
      </c>
      <c r="F112" s="6" t="s">
        <v>157</v>
      </c>
    </row>
    <row r="113" spans="1:6" ht="12" customHeight="1">
      <c r="A113" s="22"/>
      <c r="C113" s="12" t="s">
        <v>42</v>
      </c>
      <c r="D113">
        <v>3</v>
      </c>
      <c r="E113" t="s">
        <v>17</v>
      </c>
      <c r="F113" s="6" t="s">
        <v>157</v>
      </c>
    </row>
    <row r="114" spans="1:6" ht="12" customHeight="1">
      <c r="A114" s="22"/>
      <c r="C114" s="12" t="s">
        <v>44</v>
      </c>
      <c r="D114">
        <v>3</v>
      </c>
      <c r="E114" t="s">
        <v>17</v>
      </c>
      <c r="F114" s="6" t="s">
        <v>157</v>
      </c>
    </row>
    <row r="115" spans="1:6" ht="12.75">
      <c r="A115" s="22" t="str">
        <f>HYPERLINK("http://affymetrix.arabidopsis.info/narrays/experimentpage.pl?experimentid=150","150")</f>
        <v>150</v>
      </c>
      <c r="B115" t="s">
        <v>113</v>
      </c>
      <c r="C115" s="12" t="s">
        <v>30</v>
      </c>
      <c r="D115">
        <v>3</v>
      </c>
      <c r="E115" t="s">
        <v>17</v>
      </c>
      <c r="F115" t="s">
        <v>266</v>
      </c>
    </row>
    <row r="116" spans="1:6" ht="12.75">
      <c r="A116" s="22"/>
      <c r="C116" s="12" t="s">
        <v>129</v>
      </c>
      <c r="D116">
        <v>3</v>
      </c>
      <c r="E116" t="s">
        <v>17</v>
      </c>
      <c r="F116" s="6" t="s">
        <v>157</v>
      </c>
    </row>
    <row r="117" spans="1:6" ht="12.75">
      <c r="A117" s="22"/>
      <c r="C117" s="12" t="s">
        <v>134</v>
      </c>
      <c r="D117">
        <v>3</v>
      </c>
      <c r="E117" t="s">
        <v>17</v>
      </c>
      <c r="F117" s="6" t="s">
        <v>157</v>
      </c>
    </row>
    <row r="118" spans="1:6" ht="12.75">
      <c r="A118" s="22"/>
      <c r="C118" s="12" t="s">
        <v>131</v>
      </c>
      <c r="D118">
        <v>3</v>
      </c>
      <c r="E118" t="s">
        <v>17</v>
      </c>
      <c r="F118" s="6" t="s">
        <v>157</v>
      </c>
    </row>
    <row r="119" spans="1:6" ht="12.75">
      <c r="A119" s="22"/>
      <c r="C119" s="12" t="s">
        <v>45</v>
      </c>
      <c r="D119">
        <v>3</v>
      </c>
      <c r="E119" t="s">
        <v>17</v>
      </c>
      <c r="F119" s="6" t="s">
        <v>157</v>
      </c>
    </row>
    <row r="120" spans="1:6" ht="12.75">
      <c r="A120" s="22"/>
      <c r="C120" s="12" t="s">
        <v>48</v>
      </c>
      <c r="D120">
        <v>3</v>
      </c>
      <c r="E120" t="s">
        <v>17</v>
      </c>
      <c r="F120" s="6" t="s">
        <v>157</v>
      </c>
    </row>
    <row r="121" spans="1:6" ht="12.75">
      <c r="A121" s="22"/>
      <c r="C121" s="12" t="s">
        <v>47</v>
      </c>
      <c r="D121">
        <v>3</v>
      </c>
      <c r="E121" t="s">
        <v>17</v>
      </c>
      <c r="F121" s="6" t="s">
        <v>157</v>
      </c>
    </row>
    <row r="122" spans="1:6" ht="12.75">
      <c r="A122" s="22"/>
      <c r="C122" s="12" t="s">
        <v>46</v>
      </c>
      <c r="D122">
        <v>3</v>
      </c>
      <c r="E122" t="s">
        <v>17</v>
      </c>
      <c r="F122" s="6" t="s">
        <v>157</v>
      </c>
    </row>
    <row r="123" spans="1:6" ht="12.75">
      <c r="A123" s="22"/>
      <c r="C123" s="12" t="s">
        <v>41</v>
      </c>
      <c r="D123">
        <v>3</v>
      </c>
      <c r="E123" t="s">
        <v>17</v>
      </c>
      <c r="F123" s="6" t="s">
        <v>157</v>
      </c>
    </row>
    <row r="124" spans="1:6" ht="12.75">
      <c r="A124" s="22"/>
      <c r="C124" s="12" t="s">
        <v>130</v>
      </c>
      <c r="D124">
        <v>3</v>
      </c>
      <c r="E124" t="s">
        <v>17</v>
      </c>
      <c r="F124" s="6" t="s">
        <v>157</v>
      </c>
    </row>
    <row r="125" spans="1:6" ht="12.75">
      <c r="A125" s="22"/>
      <c r="C125" s="12" t="s">
        <v>132</v>
      </c>
      <c r="D125">
        <v>3</v>
      </c>
      <c r="E125" t="s">
        <v>17</v>
      </c>
      <c r="F125" s="6" t="s">
        <v>157</v>
      </c>
    </row>
    <row r="126" spans="1:6" ht="12.75">
      <c r="A126" s="22"/>
      <c r="C126" s="12" t="s">
        <v>11</v>
      </c>
      <c r="D126">
        <v>3</v>
      </c>
      <c r="E126" t="s">
        <v>17</v>
      </c>
      <c r="F126" s="6" t="s">
        <v>157</v>
      </c>
    </row>
    <row r="127" spans="1:6" ht="12.75">
      <c r="A127" s="22"/>
      <c r="C127" s="12" t="s">
        <v>32</v>
      </c>
      <c r="D127">
        <v>3</v>
      </c>
      <c r="E127" t="s">
        <v>17</v>
      </c>
      <c r="F127" s="6" t="s">
        <v>157</v>
      </c>
    </row>
    <row r="128" spans="1:6" ht="12.75">
      <c r="A128" s="22"/>
      <c r="C128" s="12" t="s">
        <v>35</v>
      </c>
      <c r="D128">
        <v>3</v>
      </c>
      <c r="E128" t="s">
        <v>17</v>
      </c>
      <c r="F128" s="6" t="s">
        <v>157</v>
      </c>
    </row>
    <row r="129" spans="1:6" ht="12.75">
      <c r="A129" s="22"/>
      <c r="C129" s="12" t="s">
        <v>36</v>
      </c>
      <c r="D129">
        <v>3</v>
      </c>
      <c r="E129" t="s">
        <v>17</v>
      </c>
      <c r="F129" s="6" t="s">
        <v>157</v>
      </c>
    </row>
    <row r="130" spans="1:6" ht="12.75">
      <c r="A130" s="22"/>
      <c r="C130" s="12" t="s">
        <v>55</v>
      </c>
      <c r="D130">
        <v>3</v>
      </c>
      <c r="E130" t="s">
        <v>17</v>
      </c>
      <c r="F130" s="6" t="s">
        <v>157</v>
      </c>
    </row>
    <row r="131" spans="1:5" ht="12.75">
      <c r="A131" s="22"/>
      <c r="C131" s="12" t="s">
        <v>29</v>
      </c>
      <c r="D131">
        <v>3</v>
      </c>
      <c r="E131" t="s">
        <v>17</v>
      </c>
    </row>
    <row r="132" spans="1:6" ht="12.75">
      <c r="A132" s="22"/>
      <c r="C132" s="9" t="s">
        <v>178</v>
      </c>
      <c r="D132">
        <v>3</v>
      </c>
      <c r="E132" t="s">
        <v>17</v>
      </c>
      <c r="F132" s="6" t="s">
        <v>157</v>
      </c>
    </row>
    <row r="133" spans="1:6" ht="12.75">
      <c r="A133" s="22" t="str">
        <f>HYPERLINK("http://affymetrix.arabidopsis.info/narrays/experimentpage.pl?experimentid=151","151")</f>
        <v>151</v>
      </c>
      <c r="B133" t="s">
        <v>114</v>
      </c>
      <c r="C133" s="12" t="s">
        <v>133</v>
      </c>
      <c r="D133">
        <v>3</v>
      </c>
      <c r="E133" t="s">
        <v>17</v>
      </c>
      <c r="F133" t="s">
        <v>265</v>
      </c>
    </row>
    <row r="134" spans="1:6" ht="12.75">
      <c r="A134" s="22"/>
      <c r="C134" s="12" t="s">
        <v>33</v>
      </c>
      <c r="D134">
        <v>3</v>
      </c>
      <c r="E134" t="s">
        <v>17</v>
      </c>
      <c r="F134" s="6" t="s">
        <v>157</v>
      </c>
    </row>
    <row r="135" spans="1:6" ht="12.75">
      <c r="A135" s="22" t="str">
        <f>HYPERLINK("http://affymetrix.arabidopsis.info/narrays/experimentpage.pl?experimentid=152","152")</f>
        <v>152</v>
      </c>
      <c r="B135" t="s">
        <v>112</v>
      </c>
      <c r="C135" s="12" t="s">
        <v>18</v>
      </c>
      <c r="D135">
        <v>3</v>
      </c>
      <c r="E135" t="s">
        <v>17</v>
      </c>
      <c r="F135" t="s">
        <v>264</v>
      </c>
    </row>
    <row r="136" spans="1:6" ht="12.75">
      <c r="A136" s="22"/>
      <c r="C136" s="12" t="s">
        <v>124</v>
      </c>
      <c r="D136">
        <v>3</v>
      </c>
      <c r="E136" t="s">
        <v>17</v>
      </c>
      <c r="F136" s="6" t="s">
        <v>157</v>
      </c>
    </row>
    <row r="137" spans="1:6" ht="12.75">
      <c r="A137" s="22"/>
      <c r="C137" s="12" t="s">
        <v>327</v>
      </c>
      <c r="D137">
        <v>3</v>
      </c>
      <c r="E137" t="s">
        <v>17</v>
      </c>
      <c r="F137" s="6" t="s">
        <v>157</v>
      </c>
    </row>
    <row r="138" spans="1:6" ht="12.75">
      <c r="A138" s="22"/>
      <c r="C138" s="12" t="s">
        <v>34</v>
      </c>
      <c r="D138">
        <v>3</v>
      </c>
      <c r="E138" t="s">
        <v>17</v>
      </c>
      <c r="F138" s="6" t="s">
        <v>157</v>
      </c>
    </row>
    <row r="139" spans="1:6" ht="12.75">
      <c r="A139" s="22"/>
      <c r="C139" s="12" t="s">
        <v>74</v>
      </c>
      <c r="D139">
        <v>3</v>
      </c>
      <c r="E139" t="s">
        <v>17</v>
      </c>
      <c r="F139" s="6" t="s">
        <v>157</v>
      </c>
    </row>
    <row r="140" spans="1:6" ht="12.75">
      <c r="A140" s="22"/>
      <c r="C140" s="12" t="s">
        <v>436</v>
      </c>
      <c r="D140">
        <v>3</v>
      </c>
      <c r="E140" t="s">
        <v>17</v>
      </c>
      <c r="F140" s="6" t="s">
        <v>157</v>
      </c>
    </row>
    <row r="141" spans="1:6" ht="12.75">
      <c r="A141" s="22"/>
      <c r="C141" s="12" t="s">
        <v>105</v>
      </c>
      <c r="D141">
        <v>3</v>
      </c>
      <c r="E141" t="s">
        <v>17</v>
      </c>
      <c r="F141" s="6" t="s">
        <v>157</v>
      </c>
    </row>
    <row r="142" spans="1:6" ht="12.75">
      <c r="A142" s="22"/>
      <c r="C142" s="12" t="s">
        <v>31</v>
      </c>
      <c r="D142">
        <v>3</v>
      </c>
      <c r="E142" t="s">
        <v>17</v>
      </c>
      <c r="F142" s="6" t="s">
        <v>157</v>
      </c>
    </row>
    <row r="143" spans="1:6" ht="12.75">
      <c r="A143" s="22"/>
      <c r="C143" s="12" t="s">
        <v>27</v>
      </c>
      <c r="D143">
        <v>3</v>
      </c>
      <c r="E143" t="s">
        <v>17</v>
      </c>
      <c r="F143" s="6" t="s">
        <v>157</v>
      </c>
    </row>
    <row r="144" spans="1:6" ht="12.75">
      <c r="A144" s="22"/>
      <c r="C144" s="12" t="s">
        <v>28</v>
      </c>
      <c r="D144">
        <v>3</v>
      </c>
      <c r="E144" t="s">
        <v>17</v>
      </c>
      <c r="F144" s="6" t="s">
        <v>157</v>
      </c>
    </row>
    <row r="145" spans="1:6" ht="12.75">
      <c r="A145" s="22"/>
      <c r="C145" s="12" t="s">
        <v>140</v>
      </c>
      <c r="D145">
        <v>3</v>
      </c>
      <c r="E145" t="s">
        <v>17</v>
      </c>
      <c r="F145" s="6" t="s">
        <v>157</v>
      </c>
    </row>
    <row r="146" spans="1:6" ht="12.75">
      <c r="A146" s="22"/>
      <c r="C146" s="12" t="s">
        <v>125</v>
      </c>
      <c r="D146">
        <v>3</v>
      </c>
      <c r="E146" t="s">
        <v>17</v>
      </c>
      <c r="F146" s="6" t="s">
        <v>157</v>
      </c>
    </row>
    <row r="147" spans="1:6" ht="12.75">
      <c r="A147" s="22"/>
      <c r="C147" s="12" t="s">
        <v>72</v>
      </c>
      <c r="D147">
        <v>3</v>
      </c>
      <c r="E147" t="s">
        <v>17</v>
      </c>
      <c r="F147" s="6" t="s">
        <v>157</v>
      </c>
    </row>
    <row r="148" spans="1:6" ht="12.75">
      <c r="A148" s="22"/>
      <c r="C148" s="9" t="s">
        <v>170</v>
      </c>
      <c r="D148">
        <v>3</v>
      </c>
      <c r="E148" t="s">
        <v>17</v>
      </c>
      <c r="F148" s="6" t="s">
        <v>157</v>
      </c>
    </row>
    <row r="149" spans="1:6" ht="12.75">
      <c r="A149" s="22"/>
      <c r="B149" s="7"/>
      <c r="C149" s="12" t="s">
        <v>423</v>
      </c>
      <c r="D149">
        <v>3</v>
      </c>
      <c r="E149" t="s">
        <v>17</v>
      </c>
      <c r="F149" s="6" t="s">
        <v>157</v>
      </c>
    </row>
    <row r="150" spans="1:6" ht="12.75">
      <c r="A150" s="22"/>
      <c r="B150" s="10"/>
      <c r="C150" s="9" t="s">
        <v>179</v>
      </c>
      <c r="D150">
        <v>3</v>
      </c>
      <c r="E150" t="s">
        <v>17</v>
      </c>
      <c r="F150" s="6" t="s">
        <v>157</v>
      </c>
    </row>
    <row r="151" spans="1:6" ht="12.75">
      <c r="A151" s="22"/>
      <c r="B151" s="10"/>
      <c r="C151" s="9" t="s">
        <v>180</v>
      </c>
      <c r="D151">
        <v>3</v>
      </c>
      <c r="E151" t="s">
        <v>17</v>
      </c>
      <c r="F151" s="6" t="s">
        <v>157</v>
      </c>
    </row>
    <row r="152" spans="1:6" ht="12.75">
      <c r="A152" s="22"/>
      <c r="B152" s="11"/>
      <c r="C152" s="9" t="s">
        <v>181</v>
      </c>
      <c r="D152">
        <v>3</v>
      </c>
      <c r="E152" t="s">
        <v>17</v>
      </c>
      <c r="F152" s="6" t="s">
        <v>157</v>
      </c>
    </row>
    <row r="153" spans="1:6" ht="12.75">
      <c r="A153" s="22"/>
      <c r="B153" s="11"/>
      <c r="C153" s="9" t="s">
        <v>204</v>
      </c>
      <c r="D153">
        <v>3</v>
      </c>
      <c r="E153" t="s">
        <v>17</v>
      </c>
      <c r="F153" s="6" t="s">
        <v>157</v>
      </c>
    </row>
    <row r="154" spans="1:6" ht="12.75">
      <c r="A154" s="22"/>
      <c r="B154" s="11"/>
      <c r="C154" s="9" t="s">
        <v>285</v>
      </c>
      <c r="D154">
        <v>3</v>
      </c>
      <c r="E154" t="s">
        <v>17</v>
      </c>
      <c r="F154" s="6" t="s">
        <v>157</v>
      </c>
    </row>
    <row r="155" spans="1:6" ht="12.75">
      <c r="A155" s="22"/>
      <c r="B155" s="11"/>
      <c r="C155" s="12" t="s">
        <v>397</v>
      </c>
      <c r="D155">
        <v>2</v>
      </c>
      <c r="E155" t="s">
        <v>17</v>
      </c>
      <c r="F155" s="6" t="s">
        <v>157</v>
      </c>
    </row>
    <row r="156" spans="1:6" ht="12.75">
      <c r="A156" s="22" t="str">
        <f>HYPERLINK("http://affymetrix.arabidopsis.info/narrays/experimentpage.pl?experimentid=153","153")</f>
        <v>153</v>
      </c>
      <c r="B156" t="s">
        <v>115</v>
      </c>
      <c r="C156" s="9" t="s">
        <v>171</v>
      </c>
      <c r="D156">
        <v>3</v>
      </c>
      <c r="E156" t="s">
        <v>17</v>
      </c>
      <c r="F156" t="s">
        <v>267</v>
      </c>
    </row>
    <row r="157" spans="1:6" ht="12.75">
      <c r="A157" s="22"/>
      <c r="C157" s="12" t="s">
        <v>60</v>
      </c>
      <c r="D157">
        <v>3</v>
      </c>
      <c r="E157" t="s">
        <v>17</v>
      </c>
      <c r="F157" s="6" t="s">
        <v>157</v>
      </c>
    </row>
    <row r="158" spans="1:6" ht="12.75">
      <c r="A158" s="22"/>
      <c r="C158" s="12" t="s">
        <v>20</v>
      </c>
      <c r="D158">
        <v>3</v>
      </c>
      <c r="E158" t="s">
        <v>17</v>
      </c>
      <c r="F158" s="6" t="s">
        <v>157</v>
      </c>
    </row>
    <row r="159" spans="1:6" ht="12.75">
      <c r="A159" s="22"/>
      <c r="C159" s="12" t="s">
        <v>22</v>
      </c>
      <c r="D159">
        <v>3</v>
      </c>
      <c r="E159" t="s">
        <v>17</v>
      </c>
      <c r="F159" s="6" t="s">
        <v>157</v>
      </c>
    </row>
    <row r="160" spans="1:6" ht="12.75">
      <c r="A160" s="22"/>
      <c r="C160" s="12" t="s">
        <v>59</v>
      </c>
      <c r="D160">
        <v>3</v>
      </c>
      <c r="E160" t="s">
        <v>17</v>
      </c>
      <c r="F160" s="6" t="s">
        <v>157</v>
      </c>
    </row>
    <row r="161" spans="1:6" ht="12.75">
      <c r="A161" s="22"/>
      <c r="C161" s="12" t="s">
        <v>73</v>
      </c>
      <c r="D161">
        <v>3</v>
      </c>
      <c r="E161" t="s">
        <v>17</v>
      </c>
      <c r="F161" s="6" t="s">
        <v>157</v>
      </c>
    </row>
    <row r="162" spans="1:6" ht="12.75">
      <c r="A162" s="22"/>
      <c r="C162" s="12" t="s">
        <v>21</v>
      </c>
      <c r="D162">
        <v>3</v>
      </c>
      <c r="E162" t="s">
        <v>17</v>
      </c>
      <c r="F162" s="6" t="s">
        <v>157</v>
      </c>
    </row>
    <row r="163" spans="1:6" ht="12.75">
      <c r="A163" s="22" t="str">
        <f>HYPERLINK("http://affymetrix.arabidopsis.info/narrays/experimentpage.pl?experimentid=154","154")</f>
        <v>154</v>
      </c>
      <c r="B163" t="s">
        <v>49</v>
      </c>
      <c r="C163" s="12" t="s">
        <v>108</v>
      </c>
      <c r="D163">
        <v>3</v>
      </c>
      <c r="E163" t="s">
        <v>17</v>
      </c>
      <c r="F163" t="s">
        <v>269</v>
      </c>
    </row>
    <row r="164" spans="1:6" ht="12.75">
      <c r="A164" s="22"/>
      <c r="C164" s="12" t="s">
        <v>122</v>
      </c>
      <c r="D164">
        <v>3</v>
      </c>
      <c r="E164" t="s">
        <v>17</v>
      </c>
      <c r="F164" s="6" t="s">
        <v>157</v>
      </c>
    </row>
    <row r="165" spans="1:6" ht="15" customHeight="1">
      <c r="A165" s="22"/>
      <c r="C165" s="12" t="s">
        <v>39</v>
      </c>
      <c r="D165">
        <v>3</v>
      </c>
      <c r="E165" t="s">
        <v>17</v>
      </c>
      <c r="F165" s="6" t="s">
        <v>157</v>
      </c>
    </row>
    <row r="166" spans="1:6" ht="12.75">
      <c r="A166" s="22"/>
      <c r="C166" s="12" t="s">
        <v>106</v>
      </c>
      <c r="D166">
        <v>3</v>
      </c>
      <c r="E166" t="s">
        <v>17</v>
      </c>
      <c r="F166" s="6" t="s">
        <v>157</v>
      </c>
    </row>
    <row r="167" spans="1:6" ht="12.75">
      <c r="A167" s="22"/>
      <c r="C167" s="12" t="s">
        <v>109</v>
      </c>
      <c r="D167">
        <v>3</v>
      </c>
      <c r="E167" t="s">
        <v>17</v>
      </c>
      <c r="F167" s="6" t="s">
        <v>157</v>
      </c>
    </row>
    <row r="168" spans="1:6" ht="12.75">
      <c r="A168" s="22"/>
      <c r="C168" s="12" t="s">
        <v>126</v>
      </c>
      <c r="D168">
        <v>3</v>
      </c>
      <c r="E168" t="s">
        <v>17</v>
      </c>
      <c r="F168" s="6" t="s">
        <v>157</v>
      </c>
    </row>
    <row r="169" spans="1:6" ht="12.75">
      <c r="A169" s="22"/>
      <c r="C169" s="12" t="s">
        <v>40</v>
      </c>
      <c r="D169">
        <v>3</v>
      </c>
      <c r="E169" t="s">
        <v>17</v>
      </c>
      <c r="F169" s="6" t="s">
        <v>157</v>
      </c>
    </row>
    <row r="170" spans="1:6" ht="12.75">
      <c r="A170" s="22"/>
      <c r="C170" s="12" t="s">
        <v>107</v>
      </c>
      <c r="D170">
        <v>3</v>
      </c>
      <c r="E170" t="s">
        <v>17</v>
      </c>
      <c r="F170" s="6" t="s">
        <v>157</v>
      </c>
    </row>
    <row r="171" spans="1:6" ht="12.75">
      <c r="A171" s="22" t="str">
        <f>HYPERLINK("http://affymetrix.arabidopsis.info/narrays/experimentpage.pl?experimentid=155","155")</f>
        <v>155</v>
      </c>
      <c r="B171" t="s">
        <v>144</v>
      </c>
      <c r="C171" s="12" t="s">
        <v>19</v>
      </c>
      <c r="D171" s="13" t="s">
        <v>151</v>
      </c>
      <c r="E171" t="s">
        <v>17</v>
      </c>
      <c r="F171" t="s">
        <v>268</v>
      </c>
    </row>
    <row r="172" spans="1:5" ht="12.75">
      <c r="A172" s="22"/>
      <c r="C172" s="12" t="s">
        <v>424</v>
      </c>
      <c r="D172" s="12">
        <v>2</v>
      </c>
      <c r="E172" t="s">
        <v>76</v>
      </c>
    </row>
    <row r="173" spans="1:5" ht="12.75">
      <c r="A173" s="22"/>
      <c r="C173" s="12" t="s">
        <v>274</v>
      </c>
      <c r="D173" s="12">
        <v>2</v>
      </c>
      <c r="E173" t="s">
        <v>76</v>
      </c>
    </row>
    <row r="174" spans="1:5" ht="12.75">
      <c r="A174" s="22"/>
      <c r="C174" s="9" t="s">
        <v>205</v>
      </c>
      <c r="D174" s="12">
        <v>2</v>
      </c>
      <c r="E174" t="s">
        <v>76</v>
      </c>
    </row>
    <row r="175" spans="1:5" ht="12.75">
      <c r="A175" s="22"/>
      <c r="C175" s="12" t="s">
        <v>25</v>
      </c>
      <c r="D175" s="12">
        <v>2</v>
      </c>
      <c r="E175" t="s">
        <v>76</v>
      </c>
    </row>
    <row r="176" spans="1:5" ht="12.75">
      <c r="A176" s="22"/>
      <c r="C176" s="9" t="s">
        <v>206</v>
      </c>
      <c r="D176" s="12">
        <v>2</v>
      </c>
      <c r="E176" t="s">
        <v>76</v>
      </c>
    </row>
    <row r="177" spans="1:5" ht="12.75">
      <c r="A177" s="22"/>
      <c r="C177" s="12" t="s">
        <v>24</v>
      </c>
      <c r="D177" s="12">
        <v>2</v>
      </c>
      <c r="E177" t="s">
        <v>76</v>
      </c>
    </row>
    <row r="178" ht="12.75">
      <c r="A178" s="22"/>
    </row>
    <row r="179" spans="1:2" ht="12.75">
      <c r="A179" s="22"/>
      <c r="B179" s="4" t="s">
        <v>338</v>
      </c>
    </row>
    <row r="180" spans="1:6" ht="12.75">
      <c r="A180" s="22" t="str">
        <f>HYPERLINK("http://affymetrix.arabidopsis.info/narrays/experimentpage.pl?experimentid=10","10")</f>
        <v>10</v>
      </c>
      <c r="B180" t="s">
        <v>240</v>
      </c>
      <c r="C180" s="9" t="s">
        <v>214</v>
      </c>
      <c r="D180" s="12">
        <v>1</v>
      </c>
      <c r="E180" t="s">
        <v>78</v>
      </c>
      <c r="F180" s="2" t="s">
        <v>143</v>
      </c>
    </row>
    <row r="181" spans="1:6" ht="12.75">
      <c r="A181" s="22"/>
      <c r="C181" s="9" t="s">
        <v>419</v>
      </c>
      <c r="D181" s="12"/>
      <c r="E181" t="s">
        <v>78</v>
      </c>
      <c r="F181" s="2"/>
    </row>
    <row r="182" spans="1:6" ht="12.75">
      <c r="A182" s="22" t="str">
        <f>HYPERLINK("http://affymetrix.arabidopsis.info/narrays/experimentpage.pl?experimentid=24","24")</f>
        <v>24</v>
      </c>
      <c r="B182" t="s">
        <v>141</v>
      </c>
      <c r="C182" s="9" t="s">
        <v>207</v>
      </c>
      <c r="D182" s="12">
        <v>2</v>
      </c>
      <c r="E182" t="s">
        <v>77</v>
      </c>
      <c r="F182" s="2" t="s">
        <v>357</v>
      </c>
    </row>
    <row r="183" spans="1:6" ht="12.75">
      <c r="A183" s="22"/>
      <c r="C183" s="9" t="s">
        <v>208</v>
      </c>
      <c r="D183" s="12">
        <v>2</v>
      </c>
      <c r="E183" t="s">
        <v>77</v>
      </c>
      <c r="F183" s="6" t="s">
        <v>157</v>
      </c>
    </row>
    <row r="184" spans="1:6" ht="12">
      <c r="A184" s="23" t="str">
        <f>HYPERLINK("http://affymetrix.arabidopsis.info/narrays/experimentpage.pl?experimentid=32","32")</f>
        <v>32</v>
      </c>
      <c r="B184" t="s">
        <v>218</v>
      </c>
      <c r="C184" s="12" t="s">
        <v>382</v>
      </c>
      <c r="D184">
        <v>3</v>
      </c>
      <c r="E184" t="s">
        <v>77</v>
      </c>
      <c r="F184" s="8" t="s">
        <v>220</v>
      </c>
    </row>
    <row r="185" spans="1:6" ht="12.75">
      <c r="A185" s="22"/>
      <c r="C185" s="38" t="s">
        <v>381</v>
      </c>
      <c r="D185">
        <v>3</v>
      </c>
      <c r="E185" t="s">
        <v>77</v>
      </c>
      <c r="F185" t="s">
        <v>219</v>
      </c>
    </row>
    <row r="186" spans="1:6" ht="12.75">
      <c r="A186" s="22" t="str">
        <f>HYPERLINK("http://affymetrix.arabidopsis.info/narrays/experimentpage.pl?experimentid=52","52")</f>
        <v>52</v>
      </c>
      <c r="B186" t="s">
        <v>71</v>
      </c>
      <c r="C186" s="9" t="s">
        <v>389</v>
      </c>
      <c r="D186">
        <v>2</v>
      </c>
      <c r="E186" t="s">
        <v>77</v>
      </c>
      <c r="F186" t="s">
        <v>174</v>
      </c>
    </row>
    <row r="187" spans="1:6" ht="12.75">
      <c r="A187" s="22"/>
      <c r="C187" s="9" t="s">
        <v>418</v>
      </c>
      <c r="D187">
        <v>2</v>
      </c>
      <c r="E187" t="s">
        <v>77</v>
      </c>
      <c r="F187" s="6" t="s">
        <v>157</v>
      </c>
    </row>
    <row r="188" spans="1:6" ht="12.75">
      <c r="A188" s="22"/>
      <c r="C188" s="9" t="s">
        <v>215</v>
      </c>
      <c r="D188">
        <v>2</v>
      </c>
      <c r="E188" t="s">
        <v>77</v>
      </c>
      <c r="F188" s="6" t="s">
        <v>157</v>
      </c>
    </row>
    <row r="189" spans="1:6" ht="12.75">
      <c r="A189" s="22" t="str">
        <f>HYPERLINK("http://affymetrix.arabidopsis.info/narrays/experimentpage.pl?experimentid=70","70")</f>
        <v>70</v>
      </c>
      <c r="B189" t="s">
        <v>413</v>
      </c>
      <c r="C189" s="9" t="s">
        <v>209</v>
      </c>
      <c r="D189" s="12">
        <v>2</v>
      </c>
      <c r="E189" t="s">
        <v>78</v>
      </c>
      <c r="F189" t="s">
        <v>239</v>
      </c>
    </row>
    <row r="190" spans="1:6" ht="12.75">
      <c r="A190" s="22"/>
      <c r="C190" s="9" t="s">
        <v>210</v>
      </c>
      <c r="D190" s="12">
        <v>2</v>
      </c>
      <c r="E190" t="s">
        <v>78</v>
      </c>
      <c r="F190" s="6" t="s">
        <v>157</v>
      </c>
    </row>
    <row r="191" spans="1:6" ht="12.75">
      <c r="A191" s="22"/>
      <c r="C191" s="9" t="s">
        <v>211</v>
      </c>
      <c r="D191" s="12">
        <v>2</v>
      </c>
      <c r="E191" t="s">
        <v>78</v>
      </c>
      <c r="F191" s="6" t="s">
        <v>157</v>
      </c>
    </row>
    <row r="192" spans="1:6" ht="12.75">
      <c r="A192" s="22"/>
      <c r="C192" s="9" t="s">
        <v>212</v>
      </c>
      <c r="D192" s="12">
        <v>2</v>
      </c>
      <c r="E192" t="s">
        <v>78</v>
      </c>
      <c r="F192" s="6" t="s">
        <v>157</v>
      </c>
    </row>
    <row r="193" spans="1:6" ht="12.75">
      <c r="A193" s="22"/>
      <c r="C193" s="9" t="s">
        <v>213</v>
      </c>
      <c r="D193" s="12">
        <v>2</v>
      </c>
      <c r="E193" t="s">
        <v>78</v>
      </c>
      <c r="F193" s="6" t="s">
        <v>157</v>
      </c>
    </row>
    <row r="194" spans="1:6" ht="12.75">
      <c r="A194" s="22"/>
      <c r="C194" s="12" t="s">
        <v>379</v>
      </c>
      <c r="D194" s="12">
        <v>2</v>
      </c>
      <c r="E194" t="s">
        <v>78</v>
      </c>
      <c r="F194" s="6" t="s">
        <v>157</v>
      </c>
    </row>
    <row r="195" spans="1:6" ht="12.75">
      <c r="A195" s="22"/>
      <c r="B195" s="12" t="s">
        <v>372</v>
      </c>
      <c r="C195" s="12" t="s">
        <v>378</v>
      </c>
      <c r="D195" s="12">
        <v>2</v>
      </c>
      <c r="E195" t="s">
        <v>78</v>
      </c>
      <c r="F195" s="6" t="s">
        <v>157</v>
      </c>
    </row>
    <row r="196" spans="1:6" ht="12.75">
      <c r="A196" s="22" t="str">
        <f>HYPERLINK("http://affymetrix.arabidopsis.info/narrays/experimentpage.pl?experimentid=77","77")</f>
        <v>77</v>
      </c>
      <c r="B196" t="s">
        <v>228</v>
      </c>
      <c r="C196" s="12" t="s">
        <v>376</v>
      </c>
      <c r="D196" s="12">
        <v>4</v>
      </c>
      <c r="E196" t="s">
        <v>77</v>
      </c>
      <c r="F196" s="2" t="s">
        <v>229</v>
      </c>
    </row>
    <row r="197" spans="1:6" ht="12.75">
      <c r="A197" s="22" t="str">
        <f>HYPERLINK("http://affymetrix.arabidopsis.info/narrays/experimentpage.pl?experimentid=81","81")</f>
        <v>81</v>
      </c>
      <c r="B197" t="s">
        <v>150</v>
      </c>
      <c r="C197" s="9" t="s">
        <v>216</v>
      </c>
      <c r="D197">
        <v>3</v>
      </c>
      <c r="E197" t="s">
        <v>78</v>
      </c>
      <c r="F197" s="2" t="s">
        <v>226</v>
      </c>
    </row>
    <row r="198" spans="1:6" ht="12.75">
      <c r="A198" s="22"/>
      <c r="C198" s="9" t="s">
        <v>227</v>
      </c>
      <c r="D198">
        <v>3</v>
      </c>
      <c r="E198" t="s">
        <v>78</v>
      </c>
      <c r="F198" s="6" t="s">
        <v>157</v>
      </c>
    </row>
    <row r="199" spans="1:6" ht="13.5" customHeight="1">
      <c r="A199" s="22"/>
      <c r="C199" s="12" t="s">
        <v>286</v>
      </c>
      <c r="D199">
        <v>3</v>
      </c>
      <c r="E199" t="s">
        <v>78</v>
      </c>
      <c r="F199" s="6" t="s">
        <v>157</v>
      </c>
    </row>
    <row r="200" spans="1:6" ht="12.75">
      <c r="A200" s="22" t="str">
        <f>HYPERLINK("http://affymetrix.arabidopsis.info/narrays/experimentpage.pl?experimentid=108","108")</f>
        <v>108</v>
      </c>
      <c r="B200" t="s">
        <v>230</v>
      </c>
      <c r="C200" s="12" t="s">
        <v>354</v>
      </c>
      <c r="D200" s="12">
        <v>1</v>
      </c>
      <c r="E200" t="s">
        <v>81</v>
      </c>
      <c r="F200" t="s">
        <v>231</v>
      </c>
    </row>
    <row r="201" spans="1:6" ht="12.75">
      <c r="A201" s="22" t="str">
        <f>HYPERLINK("http://affymetrix.arabidopsis.info/narrays/experimentpage.pl?experimentid=132","132")</f>
        <v>132</v>
      </c>
      <c r="B201" t="s">
        <v>195</v>
      </c>
      <c r="C201" s="12" t="s">
        <v>321</v>
      </c>
      <c r="D201" s="12">
        <v>1</v>
      </c>
      <c r="E201" s="12" t="s">
        <v>78</v>
      </c>
      <c r="F201" t="s">
        <v>233</v>
      </c>
    </row>
    <row r="202" spans="1:6" ht="12.75">
      <c r="A202" s="22"/>
      <c r="C202" s="12" t="s">
        <v>297</v>
      </c>
      <c r="D202" s="12">
        <v>1</v>
      </c>
      <c r="E202" s="12" t="s">
        <v>78</v>
      </c>
      <c r="F202" s="6" t="s">
        <v>157</v>
      </c>
    </row>
    <row r="203" spans="1:6" ht="12.75">
      <c r="A203" s="22" t="str">
        <f>HYPERLINK("http://affymetrix.arabidopsis.info/narrays/experimentpage.pl?experimentid=133","133")</f>
        <v>133</v>
      </c>
      <c r="B203" t="s">
        <v>298</v>
      </c>
      <c r="C203" s="12" t="s">
        <v>380</v>
      </c>
      <c r="D203" s="12">
        <v>1</v>
      </c>
      <c r="E203" s="12" t="s">
        <v>78</v>
      </c>
      <c r="F203" t="s">
        <v>362</v>
      </c>
    </row>
    <row r="204" spans="1:5" ht="12.75">
      <c r="A204" s="22"/>
      <c r="C204" s="12" t="s">
        <v>241</v>
      </c>
      <c r="D204" s="12">
        <v>1</v>
      </c>
      <c r="E204" s="12" t="s">
        <v>78</v>
      </c>
    </row>
    <row r="205" spans="1:5" ht="12.75">
      <c r="A205" s="22"/>
      <c r="C205" s="12" t="s">
        <v>296</v>
      </c>
      <c r="D205" s="12">
        <v>1</v>
      </c>
      <c r="E205" s="12" t="s">
        <v>78</v>
      </c>
    </row>
    <row r="206" spans="1:6" ht="12.75">
      <c r="A206" s="22" t="str">
        <f>HYPERLINK("http://affymetrix.arabidopsis.info/narrays/experimentpage.pl?experimentid=330","330")</f>
        <v>330</v>
      </c>
      <c r="B206" t="s">
        <v>117</v>
      </c>
      <c r="C206" s="12" t="s">
        <v>276</v>
      </c>
      <c r="D206" s="12">
        <v>1</v>
      </c>
      <c r="E206" t="s">
        <v>76</v>
      </c>
      <c r="F206" t="s">
        <v>118</v>
      </c>
    </row>
    <row r="207" spans="1:6" ht="12.75">
      <c r="A207" s="22"/>
      <c r="C207" s="12" t="s">
        <v>325</v>
      </c>
      <c r="D207" s="12">
        <v>1</v>
      </c>
      <c r="E207" t="s">
        <v>76</v>
      </c>
      <c r="F207" s="6" t="s">
        <v>157</v>
      </c>
    </row>
    <row r="208" spans="1:6" ht="12.75">
      <c r="A208" s="22"/>
      <c r="C208" s="12" t="s">
        <v>324</v>
      </c>
      <c r="D208" s="12">
        <v>1</v>
      </c>
      <c r="E208" t="s">
        <v>76</v>
      </c>
      <c r="F208" s="6" t="s">
        <v>157</v>
      </c>
    </row>
    <row r="209" spans="1:6" ht="12.75">
      <c r="A209" s="22"/>
      <c r="C209" s="12" t="s">
        <v>323</v>
      </c>
      <c r="D209" s="12">
        <v>1</v>
      </c>
      <c r="E209" t="s">
        <v>76</v>
      </c>
      <c r="F209" s="6" t="s">
        <v>157</v>
      </c>
    </row>
    <row r="210" spans="1:6" ht="12.75">
      <c r="A210" s="22" t="str">
        <f>HYPERLINK("http://affymetrix.arabidopsis.info/narrays/experimentpage.pl?experimentid=324","324")</f>
        <v>324</v>
      </c>
      <c r="B210" t="s">
        <v>193</v>
      </c>
      <c r="C210" s="12" t="s">
        <v>187</v>
      </c>
      <c r="D210" s="12">
        <v>3</v>
      </c>
      <c r="E210" s="12" t="s">
        <v>77</v>
      </c>
      <c r="F210" t="s">
        <v>374</v>
      </c>
    </row>
    <row r="211" spans="1:6" ht="12">
      <c r="A211" s="23" t="str">
        <f>HYPERLINK("http://affymetrix.arabidopsis.info/narrays/experimentpage.pl?experimentid=328","53/328")</f>
        <v>53/328</v>
      </c>
      <c r="B211" t="s">
        <v>294</v>
      </c>
      <c r="C211" s="12" t="s">
        <v>23</v>
      </c>
      <c r="D211" s="12">
        <v>2</v>
      </c>
      <c r="E211" s="12" t="s">
        <v>77</v>
      </c>
      <c r="F211" t="s">
        <v>396</v>
      </c>
    </row>
    <row r="212" spans="1:5" ht="12.75">
      <c r="A212" s="22"/>
      <c r="C212" s="12" t="s">
        <v>304</v>
      </c>
      <c r="D212" s="12">
        <v>2</v>
      </c>
      <c r="E212" s="12" t="s">
        <v>78</v>
      </c>
    </row>
    <row r="213" spans="1:5" ht="12.75">
      <c r="A213" s="22"/>
      <c r="C213" s="12" t="s">
        <v>305</v>
      </c>
      <c r="D213" s="12">
        <v>2</v>
      </c>
      <c r="E213" s="12" t="s">
        <v>78</v>
      </c>
    </row>
    <row r="214" spans="1:6" ht="12.75">
      <c r="A214" s="22" t="str">
        <f>HYPERLINK("http://affymetrix.arabidopsis.info/narrays/experimentpage.pl?experimentid=334","334")</f>
        <v>334</v>
      </c>
      <c r="B214" t="s">
        <v>197</v>
      </c>
      <c r="C214" s="12" t="s">
        <v>306</v>
      </c>
      <c r="D214" s="12">
        <v>2</v>
      </c>
      <c r="E214" s="12"/>
      <c r="F214" t="s">
        <v>231</v>
      </c>
    </row>
    <row r="215" spans="1:6" ht="12.75">
      <c r="A215" s="22" t="str">
        <f>HYPERLINK("http://affymetrix.arabidopsis.info/narrays/experimentpage.pl?experimentid=335","335")</f>
        <v>335</v>
      </c>
      <c r="B215" t="s">
        <v>199</v>
      </c>
      <c r="C215" s="12" t="s">
        <v>275</v>
      </c>
      <c r="D215" s="12">
        <v>3</v>
      </c>
      <c r="E215" s="12" t="s">
        <v>77</v>
      </c>
      <c r="F215" t="s">
        <v>363</v>
      </c>
    </row>
    <row r="216" spans="1:6" ht="12.75">
      <c r="A216" s="22" t="str">
        <f>HYPERLINK("http://affymetrix.arabidopsis.info/narrays/experimentpage.pl?experimentid=337","337")</f>
        <v>337</v>
      </c>
      <c r="B216" t="s">
        <v>196</v>
      </c>
      <c r="C216" s="12" t="s">
        <v>242</v>
      </c>
      <c r="D216" s="12">
        <v>4</v>
      </c>
      <c r="E216" s="12" t="s">
        <v>77</v>
      </c>
      <c r="F216" t="s">
        <v>232</v>
      </c>
    </row>
    <row r="217" spans="1:6" ht="12.75">
      <c r="A217" s="22" t="str">
        <f>HYPERLINK("http://affymetrix.arabidopsis.info/narrays/experimentpage.pl?experimentid=338","338")</f>
        <v>338</v>
      </c>
      <c r="B217" t="s">
        <v>198</v>
      </c>
      <c r="C217" s="12" t="s">
        <v>299</v>
      </c>
      <c r="D217" s="12">
        <v>3</v>
      </c>
      <c r="E217" s="12" t="s">
        <v>78</v>
      </c>
      <c r="F217" t="s">
        <v>363</v>
      </c>
    </row>
    <row r="218" spans="1:6" ht="12.75">
      <c r="A218" s="22"/>
      <c r="C218" s="12" t="s">
        <v>398</v>
      </c>
      <c r="D218" s="12">
        <v>3</v>
      </c>
      <c r="E218" s="12" t="s">
        <v>78</v>
      </c>
      <c r="F218" s="6" t="s">
        <v>157</v>
      </c>
    </row>
    <row r="219" spans="1:6" ht="12.75">
      <c r="A219" s="22"/>
      <c r="C219" s="12" t="s">
        <v>272</v>
      </c>
      <c r="D219" s="12">
        <v>3</v>
      </c>
      <c r="E219" s="12" t="s">
        <v>78</v>
      </c>
      <c r="F219" s="6" t="s">
        <v>157</v>
      </c>
    </row>
    <row r="220" spans="1:6" ht="12.75">
      <c r="A220" s="22" t="str">
        <f>HYPERLINK("http://affymetrix.arabidopsis.info/narrays/experimentpage.pl?experimentid=340","340")</f>
        <v>340</v>
      </c>
      <c r="B220" t="s">
        <v>289</v>
      </c>
      <c r="C220" s="12" t="s">
        <v>420</v>
      </c>
      <c r="D220" s="12">
        <v>3</v>
      </c>
      <c r="E220" t="s">
        <v>76</v>
      </c>
      <c r="F220" t="s">
        <v>360</v>
      </c>
    </row>
    <row r="221" spans="1:6" ht="12.75">
      <c r="A221" s="22"/>
      <c r="C221" s="12" t="s">
        <v>421</v>
      </c>
      <c r="D221" s="12">
        <v>3</v>
      </c>
      <c r="E221" t="s">
        <v>76</v>
      </c>
      <c r="F221" s="6" t="s">
        <v>157</v>
      </c>
    </row>
    <row r="222" spans="1:6" ht="12.75">
      <c r="A222" s="22"/>
      <c r="C222" s="49" t="s">
        <v>442</v>
      </c>
      <c r="D222" s="12">
        <v>3</v>
      </c>
      <c r="E222" t="s">
        <v>76</v>
      </c>
      <c r="F222" s="6" t="s">
        <v>157</v>
      </c>
    </row>
    <row r="223" spans="1:6" ht="12.75">
      <c r="A223" s="22"/>
      <c r="C223" s="12" t="s">
        <v>273</v>
      </c>
      <c r="D223" s="12">
        <v>2</v>
      </c>
      <c r="E223" t="s">
        <v>76</v>
      </c>
      <c r="F223" s="6" t="s">
        <v>157</v>
      </c>
    </row>
    <row r="224" spans="1:6" ht="12.75">
      <c r="A224" s="22"/>
      <c r="C224" s="49" t="s">
        <v>441</v>
      </c>
      <c r="D224" s="12">
        <v>3</v>
      </c>
      <c r="E224" t="s">
        <v>76</v>
      </c>
      <c r="F224" s="6" t="s">
        <v>157</v>
      </c>
    </row>
    <row r="225" spans="1:6" ht="12.75">
      <c r="A225" s="22"/>
      <c r="C225" s="12" t="s">
        <v>355</v>
      </c>
      <c r="D225" s="12">
        <v>3</v>
      </c>
      <c r="E225" t="s">
        <v>76</v>
      </c>
      <c r="F225" s="6" t="s">
        <v>157</v>
      </c>
    </row>
    <row r="226" spans="1:6" ht="12.75">
      <c r="A226" s="22"/>
      <c r="C226" s="12" t="s">
        <v>101</v>
      </c>
      <c r="D226" s="12">
        <v>3</v>
      </c>
      <c r="E226" t="s">
        <v>76</v>
      </c>
      <c r="F226" s="6" t="s">
        <v>157</v>
      </c>
    </row>
    <row r="227" spans="1:6" ht="12.75">
      <c r="A227" s="22" t="str">
        <f>HYPERLINK("http://affymetrix.arabidopsis.info/narrays/experimentpage.pl?experimentid=343","343")</f>
        <v>343</v>
      </c>
      <c r="B227" t="s">
        <v>295</v>
      </c>
      <c r="C227" s="12" t="s">
        <v>390</v>
      </c>
      <c r="D227" s="12">
        <v>3</v>
      </c>
      <c r="E227" s="12" t="s">
        <v>77</v>
      </c>
      <c r="F227" t="s">
        <v>395</v>
      </c>
    </row>
    <row r="228" spans="1:6" ht="12.75">
      <c r="A228" s="22" t="str">
        <f>HYPERLINK("http://affymetrix.arabidopsis.info/narrays/experimentpage.pl?experimentid=349","349")</f>
        <v>349</v>
      </c>
      <c r="B228" t="s">
        <v>201</v>
      </c>
      <c r="C228" s="12" t="s">
        <v>377</v>
      </c>
      <c r="D228" s="12">
        <v>2</v>
      </c>
      <c r="E228" s="12" t="s">
        <v>78</v>
      </c>
      <c r="F228" t="s">
        <v>373</v>
      </c>
    </row>
    <row r="229" spans="1:6" ht="12.75">
      <c r="A229" s="22"/>
      <c r="C229" s="12" t="s">
        <v>300</v>
      </c>
      <c r="D229" s="12">
        <v>2</v>
      </c>
      <c r="E229" s="12" t="s">
        <v>78</v>
      </c>
      <c r="F229" s="6" t="s">
        <v>157</v>
      </c>
    </row>
    <row r="230" spans="1:6" ht="12.75">
      <c r="A230" s="22" t="str">
        <f>HYPERLINK("http://affymetrix.arabidopsis.info/narrays/experimentpage.pl?experimentid=351","351")</f>
        <v>351</v>
      </c>
      <c r="B230" t="s">
        <v>191</v>
      </c>
      <c r="C230" s="12" t="s">
        <v>402</v>
      </c>
      <c r="D230" s="12">
        <v>2</v>
      </c>
      <c r="E230" s="12" t="s">
        <v>77</v>
      </c>
      <c r="F230" t="s">
        <v>366</v>
      </c>
    </row>
    <row r="231" spans="1:6" ht="12.75">
      <c r="A231" s="22" t="str">
        <f>HYPERLINK("http://affymetrix.arabidopsis.info/narrays/experimentpage.pl?experimentid=353","353")</f>
        <v>353</v>
      </c>
      <c r="B231" t="s">
        <v>192</v>
      </c>
      <c r="C231" s="12" t="s">
        <v>398</v>
      </c>
      <c r="D231" s="12">
        <v>2</v>
      </c>
      <c r="E231" s="12" t="s">
        <v>77</v>
      </c>
      <c r="F231" t="s">
        <v>365</v>
      </c>
    </row>
    <row r="232" spans="1:6" ht="12.75">
      <c r="A232" s="22" t="str">
        <f>HYPERLINK("http://affymetrix.arabidopsis.info/narrays/experimentpage.pl?experimentid=354","354")</f>
        <v>354</v>
      </c>
      <c r="B232" t="s">
        <v>194</v>
      </c>
      <c r="C232" s="12" t="s">
        <v>188</v>
      </c>
      <c r="D232" s="12">
        <v>1</v>
      </c>
      <c r="E232" s="12" t="s">
        <v>77</v>
      </c>
      <c r="F232" t="s">
        <v>361</v>
      </c>
    </row>
    <row r="233" spans="1:6" ht="12.75">
      <c r="A233" s="22" t="str">
        <f>HYPERLINK("http://affymetrix.arabidopsis.info/narrays/experimentpage.pl?experimentid=355","355")</f>
        <v>355</v>
      </c>
      <c r="B233" t="s">
        <v>290</v>
      </c>
      <c r="C233" s="12" t="s">
        <v>291</v>
      </c>
      <c r="D233" s="12">
        <v>2</v>
      </c>
      <c r="E233" s="12" t="s">
        <v>78</v>
      </c>
      <c r="F233" t="s">
        <v>358</v>
      </c>
    </row>
    <row r="234" spans="1:6" ht="12.75">
      <c r="A234" s="22"/>
      <c r="C234" s="12" t="s">
        <v>292</v>
      </c>
      <c r="D234" s="12">
        <v>2</v>
      </c>
      <c r="E234" s="12" t="s">
        <v>78</v>
      </c>
      <c r="F234" s="6" t="s">
        <v>157</v>
      </c>
    </row>
    <row r="235" spans="1:6" ht="12.75">
      <c r="A235" s="22"/>
      <c r="C235" s="12" t="s">
        <v>293</v>
      </c>
      <c r="D235" s="12">
        <v>2</v>
      </c>
      <c r="E235" s="12" t="s">
        <v>78</v>
      </c>
      <c r="F235" s="6" t="s">
        <v>157</v>
      </c>
    </row>
    <row r="236" spans="1:6" ht="12.75">
      <c r="A236" s="22"/>
      <c r="C236" s="12" t="s">
        <v>303</v>
      </c>
      <c r="D236" s="12">
        <v>2</v>
      </c>
      <c r="E236" s="12" t="s">
        <v>78</v>
      </c>
      <c r="F236" s="6" t="s">
        <v>157</v>
      </c>
    </row>
    <row r="237" spans="1:6" ht="12.75">
      <c r="A237" s="22"/>
      <c r="C237" s="12" t="s">
        <v>89</v>
      </c>
      <c r="D237" s="12">
        <v>2</v>
      </c>
      <c r="E237" s="12" t="s">
        <v>78</v>
      </c>
      <c r="F237" s="6" t="s">
        <v>157</v>
      </c>
    </row>
    <row r="238" spans="1:6" ht="12.75">
      <c r="A238" s="22" t="str">
        <f>HYPERLINK("http://affymetrix.arabidopsis.info/narrays/experimentpage.pl?experimentid=356","356")</f>
        <v>356</v>
      </c>
      <c r="B238" t="s">
        <v>202</v>
      </c>
      <c r="C238" s="12" t="s">
        <v>301</v>
      </c>
      <c r="D238" s="12">
        <v>3</v>
      </c>
      <c r="E238" s="12" t="s">
        <v>78</v>
      </c>
      <c r="F238" t="s">
        <v>364</v>
      </c>
    </row>
    <row r="239" spans="1:6" ht="12.75">
      <c r="A239" s="22"/>
      <c r="C239" s="12" t="s">
        <v>302</v>
      </c>
      <c r="D239" s="12">
        <v>3</v>
      </c>
      <c r="E239" s="12" t="s">
        <v>78</v>
      </c>
      <c r="F239" s="6" t="s">
        <v>157</v>
      </c>
    </row>
    <row r="240" spans="1:6" ht="12.75">
      <c r="A240" s="22"/>
      <c r="C240" s="12" t="s">
        <v>88</v>
      </c>
      <c r="D240" s="12">
        <v>3</v>
      </c>
      <c r="E240" s="12" t="s">
        <v>78</v>
      </c>
      <c r="F240" s="6" t="s">
        <v>157</v>
      </c>
    </row>
    <row r="241" spans="1:6" ht="12.75">
      <c r="A241" s="22" t="str">
        <f>HYPERLINK("http://affymetrix.arabidopsis.info/narrays/experimentpage.pl?experimentid=357","357")</f>
        <v>357</v>
      </c>
      <c r="B241" t="s">
        <v>203</v>
      </c>
      <c r="C241" s="12" t="s">
        <v>401</v>
      </c>
      <c r="D241" s="12">
        <v>2</v>
      </c>
      <c r="E241" s="12" t="s">
        <v>77</v>
      </c>
      <c r="F241" t="s">
        <v>359</v>
      </c>
    </row>
    <row r="242" spans="1:6" ht="12.75">
      <c r="A242" s="22"/>
      <c r="C242" s="12" t="s">
        <v>399</v>
      </c>
      <c r="D242" s="12">
        <v>2</v>
      </c>
      <c r="E242" s="12" t="s">
        <v>77</v>
      </c>
      <c r="F242" s="6" t="s">
        <v>157</v>
      </c>
    </row>
    <row r="243" spans="1:6" ht="12.75">
      <c r="A243" s="22"/>
      <c r="C243" s="12" t="s">
        <v>400</v>
      </c>
      <c r="D243" s="12">
        <v>2</v>
      </c>
      <c r="E243" s="12" t="s">
        <v>77</v>
      </c>
      <c r="F243" s="6" t="s">
        <v>157</v>
      </c>
    </row>
    <row r="244" spans="1:6" ht="12.75">
      <c r="A244" s="22" t="str">
        <f>HYPERLINK("http://affymetrix.arabidopsis.info/narrays/experimentpage.pl?experimentid=361","361")</f>
        <v>361</v>
      </c>
      <c r="B244" t="s">
        <v>200</v>
      </c>
      <c r="C244" s="12" t="s">
        <v>54</v>
      </c>
      <c r="D244" s="12">
        <v>1</v>
      </c>
      <c r="E244" s="12" t="s">
        <v>76</v>
      </c>
      <c r="F244" t="s">
        <v>375</v>
      </c>
    </row>
    <row r="245" spans="1:6" ht="12.75">
      <c r="A245" s="22" t="str">
        <f>HYPERLINK("http://affymetrix.arabidopsis.info/narrays/experimentpage.pl?experimentid=367","367")</f>
        <v>367</v>
      </c>
      <c r="B245" t="s">
        <v>102</v>
      </c>
      <c r="C245" s="12" t="s">
        <v>56</v>
      </c>
      <c r="D245" s="12">
        <v>3</v>
      </c>
      <c r="E245" s="12" t="s">
        <v>77</v>
      </c>
      <c r="F245" t="s">
        <v>234</v>
      </c>
    </row>
    <row r="246" spans="1:6" ht="12.75">
      <c r="A246" s="22"/>
      <c r="C246" s="12" t="s">
        <v>137</v>
      </c>
      <c r="D246" s="12">
        <v>3</v>
      </c>
      <c r="E246" s="12" t="s">
        <v>77</v>
      </c>
      <c r="F246" s="6" t="s">
        <v>157</v>
      </c>
    </row>
    <row r="247" spans="1:6" ht="12.75">
      <c r="A247" s="22"/>
      <c r="C247" s="12" t="s">
        <v>135</v>
      </c>
      <c r="D247" s="12">
        <v>3</v>
      </c>
      <c r="E247" s="12" t="s">
        <v>77</v>
      </c>
      <c r="F247" s="6" t="s">
        <v>157</v>
      </c>
    </row>
    <row r="248" spans="1:6" ht="12.75">
      <c r="A248" s="22"/>
      <c r="C248" s="12" t="s">
        <v>277</v>
      </c>
      <c r="D248" s="12">
        <v>4</v>
      </c>
      <c r="E248" s="12" t="s">
        <v>77</v>
      </c>
      <c r="F248" s="6" t="s">
        <v>157</v>
      </c>
    </row>
    <row r="249" spans="1:6" ht="12.75">
      <c r="A249" s="22"/>
      <c r="C249" s="12" t="s">
        <v>138</v>
      </c>
      <c r="D249" s="12">
        <v>3</v>
      </c>
      <c r="E249" s="12" t="s">
        <v>77</v>
      </c>
      <c r="F249" s="6" t="s">
        <v>157</v>
      </c>
    </row>
    <row r="250" spans="1:6" ht="12.75">
      <c r="A250" s="22"/>
      <c r="C250" s="12" t="s">
        <v>57</v>
      </c>
      <c r="D250" s="12">
        <v>4</v>
      </c>
      <c r="E250" s="12" t="s">
        <v>77</v>
      </c>
      <c r="F250" s="6" t="s">
        <v>157</v>
      </c>
    </row>
    <row r="251" spans="1:6" ht="12.75">
      <c r="A251" s="22"/>
      <c r="C251" s="12" t="s">
        <v>139</v>
      </c>
      <c r="D251" s="12">
        <v>3</v>
      </c>
      <c r="E251" s="12" t="s">
        <v>77</v>
      </c>
      <c r="F251" s="6" t="s">
        <v>157</v>
      </c>
    </row>
    <row r="252" spans="1:6" ht="12.75">
      <c r="A252" s="22"/>
      <c r="C252" s="12" t="s">
        <v>136</v>
      </c>
      <c r="D252" s="12">
        <v>4</v>
      </c>
      <c r="E252" s="12" t="s">
        <v>77</v>
      </c>
      <c r="F252" s="6" t="s">
        <v>157</v>
      </c>
    </row>
    <row r="253" spans="1:3" s="21" customFormat="1" ht="12.75" thickBot="1">
      <c r="A253" s="52"/>
      <c r="C253" s="51"/>
    </row>
    <row r="254" spans="1:2" ht="12">
      <c r="A254" s="25" t="s">
        <v>330</v>
      </c>
      <c r="B254" s="4" t="s">
        <v>333</v>
      </c>
    </row>
    <row r="255" spans="1:5" ht="12">
      <c r="A255" s="26" t="s">
        <v>331</v>
      </c>
      <c r="B255" t="s">
        <v>221</v>
      </c>
      <c r="C255" s="9" t="s">
        <v>168</v>
      </c>
      <c r="D255">
        <v>3</v>
      </c>
      <c r="E255" t="s">
        <v>78</v>
      </c>
    </row>
    <row r="256" spans="1:5" ht="12">
      <c r="A256" s="26" t="s">
        <v>331</v>
      </c>
      <c r="B256" t="s">
        <v>121</v>
      </c>
      <c r="C256" s="9" t="s">
        <v>169</v>
      </c>
      <c r="D256">
        <v>3</v>
      </c>
      <c r="E256" t="s">
        <v>78</v>
      </c>
    </row>
    <row r="257" spans="1:5" ht="12">
      <c r="A257" s="26" t="s">
        <v>332</v>
      </c>
      <c r="B257" t="s">
        <v>351</v>
      </c>
      <c r="C257" s="9" t="s">
        <v>350</v>
      </c>
      <c r="D257">
        <v>3</v>
      </c>
      <c r="E257" t="s">
        <v>78</v>
      </c>
    </row>
    <row r="258" ht="12">
      <c r="A258" s="24"/>
    </row>
    <row r="259" ht="12.75">
      <c r="A259" s="22"/>
    </row>
    <row r="260" spans="1:3" s="21" customFormat="1" ht="13.5" thickBot="1">
      <c r="A260" s="50"/>
      <c r="C260" s="51"/>
    </row>
    <row r="261" spans="1:4" ht="83.25" customHeight="1">
      <c r="A261" s="17" t="s">
        <v>414</v>
      </c>
      <c r="B261" s="4" t="s">
        <v>391</v>
      </c>
      <c r="D261" s="20" t="s">
        <v>328</v>
      </c>
    </row>
    <row r="262" spans="1:5" ht="12">
      <c r="A262" s="53">
        <v>197</v>
      </c>
      <c r="B262" s="12" t="s">
        <v>427</v>
      </c>
      <c r="C262" s="12" t="s">
        <v>428</v>
      </c>
      <c r="D262" s="54">
        <v>11067</v>
      </c>
      <c r="E262" s="12" t="s">
        <v>429</v>
      </c>
    </row>
    <row r="263" spans="1:5" ht="12">
      <c r="A263" s="55" t="str">
        <f>HYPERLINK("http://affymetrix.arabidopsis.info/narrays/experimentpage.pl?experimentid=227","227")</f>
        <v>227</v>
      </c>
      <c r="B263" t="s">
        <v>224</v>
      </c>
      <c r="C263" t="s">
        <v>217</v>
      </c>
      <c r="D263">
        <v>2188</v>
      </c>
      <c r="E263" t="s">
        <v>62</v>
      </c>
    </row>
    <row r="264" spans="1:5" ht="12.75">
      <c r="A264" s="22" t="str">
        <f>HYPERLINK("http://affymetrix.arabidopsis.info/narrays/experimentpage.pl?experimentid=250","250")</f>
        <v>250</v>
      </c>
      <c r="B264" t="s">
        <v>392</v>
      </c>
      <c r="C264" t="s">
        <v>225</v>
      </c>
      <c r="D264">
        <v>11025</v>
      </c>
      <c r="E264" t="s">
        <v>62</v>
      </c>
    </row>
    <row r="265" spans="1:5" ht="12.75">
      <c r="A265" s="22"/>
      <c r="C265" t="s">
        <v>403</v>
      </c>
      <c r="D265">
        <v>11025</v>
      </c>
      <c r="E265" t="s">
        <v>62</v>
      </c>
    </row>
    <row r="266" spans="1:5" ht="12.75">
      <c r="A266" s="22" t="str">
        <f>HYPERLINK("http://affymetrix.arabidopsis.info/narrays/experimentpage.pl?experimentid=266","266")</f>
        <v>266</v>
      </c>
      <c r="B266" t="s">
        <v>394</v>
      </c>
      <c r="C266" t="s">
        <v>405</v>
      </c>
      <c r="D266">
        <v>11067</v>
      </c>
      <c r="E266" t="s">
        <v>62</v>
      </c>
    </row>
    <row r="267" spans="1:5" ht="12.75">
      <c r="A267" s="22" t="str">
        <f>HYPERLINK("http://affymetrix.arabidopsis.info/narrays/experimentpage.pl?experimentid=267","267")</f>
        <v>267</v>
      </c>
      <c r="B267" t="s">
        <v>254</v>
      </c>
      <c r="C267" t="s">
        <v>406</v>
      </c>
      <c r="D267">
        <v>11067</v>
      </c>
      <c r="E267" t="s">
        <v>62</v>
      </c>
    </row>
    <row r="268" spans="1:5" ht="12.75">
      <c r="A268" s="22" t="str">
        <f>HYPERLINK("http://affymetrix.arabidopsis.info/narrays/experimentpage.pl?experimentid=271","271")</f>
        <v>271</v>
      </c>
      <c r="B268" t="s">
        <v>393</v>
      </c>
      <c r="C268" t="s">
        <v>404</v>
      </c>
      <c r="D268">
        <v>11024</v>
      </c>
      <c r="E268" t="s">
        <v>62</v>
      </c>
    </row>
    <row r="269" spans="1:5" ht="12.75">
      <c r="A269" s="22" t="str">
        <f>HYPERLINK("http://affymetrix.arabidopsis.info/narrays/experimentpage.pl?experimentid=288","288")</f>
        <v>288</v>
      </c>
      <c r="B269" t="s">
        <v>223</v>
      </c>
      <c r="C269" t="s">
        <v>222</v>
      </c>
      <c r="D269">
        <v>11441</v>
      </c>
      <c r="E269" t="s">
        <v>62</v>
      </c>
    </row>
    <row r="270" spans="1:5" ht="12">
      <c r="A270" s="56">
        <v>312</v>
      </c>
      <c r="B270" t="s">
        <v>430</v>
      </c>
      <c r="C270" s="12" t="s">
        <v>431</v>
      </c>
      <c r="D270">
        <v>11067</v>
      </c>
      <c r="E270" s="12" t="s">
        <v>62</v>
      </c>
    </row>
  </sheetData>
  <hyperlinks>
    <hyperlink ref="A262" r:id="rId1" display="http://affymetrix.arabidopsis.info/narrays/supersearch.pl?searchterms=197"/>
    <hyperlink ref="A270" r:id="rId2" display="http://affymetrix.arabidopsis.info/narrays/experimentpage.pl?experimentid=312"/>
  </hyperlink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F244"/>
  <sheetViews>
    <sheetView tabSelected="1" workbookViewId="0" topLeftCell="A1">
      <pane ySplit="1" topLeftCell="BM2" activePane="bottomLeft" state="frozen"/>
      <selection pane="topLeft" activeCell="A1" sqref="A1"/>
      <selection pane="bottomLeft" activeCell="B2" sqref="B2"/>
    </sheetView>
  </sheetViews>
  <sheetFormatPr defaultColWidth="11.421875" defaultRowHeight="12.75"/>
  <cols>
    <col min="1" max="1" width="12.00390625" style="6" customWidth="1"/>
    <col min="2" max="2" width="41.7109375" style="36" customWidth="1"/>
    <col min="3" max="3" width="12.00390625" style="29" customWidth="1"/>
    <col min="4" max="4" width="9.421875" style="29" customWidth="1"/>
    <col min="5" max="5" width="12.421875" style="29" customWidth="1"/>
    <col min="6" max="6" width="27.7109375" style="28" customWidth="1"/>
    <col min="7" max="16384" width="8.8515625" style="0" customWidth="1"/>
  </cols>
  <sheetData>
    <row r="1" spans="1:6" ht="43.5" customHeight="1" thickBot="1">
      <c r="A1" s="42" t="s">
        <v>415</v>
      </c>
      <c r="B1" s="32" t="s">
        <v>407</v>
      </c>
      <c r="C1" s="37" t="s">
        <v>334</v>
      </c>
      <c r="D1" s="37" t="s">
        <v>329</v>
      </c>
      <c r="E1" s="37" t="s">
        <v>369</v>
      </c>
      <c r="F1" s="27" t="s">
        <v>347</v>
      </c>
    </row>
    <row r="2" spans="1:6" ht="12">
      <c r="A2" s="41" t="s">
        <v>331</v>
      </c>
      <c r="B2" s="46" t="s">
        <v>75</v>
      </c>
      <c r="C2" s="47" t="s">
        <v>408</v>
      </c>
      <c r="D2" s="48">
        <v>1209</v>
      </c>
      <c r="E2" s="48">
        <v>100</v>
      </c>
      <c r="F2" s="28" t="s">
        <v>339</v>
      </c>
    </row>
    <row r="3" spans="1:6" ht="12.75">
      <c r="A3" s="43" t="str">
        <f>HYPERLINK("http://affymetrix.arabidopsis.info/narrays/experimentpage.pl?experimentid=168","168")</f>
        <v>168</v>
      </c>
      <c r="B3" s="33" t="s">
        <v>90</v>
      </c>
      <c r="C3" s="29">
        <v>287.887715345397</v>
      </c>
      <c r="D3" s="29">
        <v>455</v>
      </c>
      <c r="E3" s="29">
        <v>100</v>
      </c>
      <c r="F3" s="28" t="s">
        <v>340</v>
      </c>
    </row>
    <row r="4" spans="1:6" ht="12">
      <c r="A4" s="41" t="s">
        <v>332</v>
      </c>
      <c r="B4" s="33" t="s">
        <v>350</v>
      </c>
      <c r="C4" s="29">
        <v>284.223826376068</v>
      </c>
      <c r="D4" s="29">
        <v>452</v>
      </c>
      <c r="E4" s="29">
        <v>100</v>
      </c>
      <c r="F4" s="28" t="s">
        <v>339</v>
      </c>
    </row>
    <row r="5" spans="1:6" ht="12.75">
      <c r="A5" s="43" t="str">
        <f>HYPERLINK("http://affymetrix.arabidopsis.info/narrays/experimentpage.pl?experimentid=168","168")</f>
        <v>168</v>
      </c>
      <c r="B5" s="33" t="s">
        <v>91</v>
      </c>
      <c r="C5" s="29">
        <v>268.56828859701</v>
      </c>
      <c r="D5" s="29">
        <v>439</v>
      </c>
      <c r="E5" s="29">
        <v>100</v>
      </c>
      <c r="F5" s="28" t="s">
        <v>340</v>
      </c>
    </row>
    <row r="6" spans="1:6" ht="12.75">
      <c r="A6" s="43" t="str">
        <f>HYPERLINK("http://affymetrix.arabidopsis.info/narrays/experimentpage.pl?experimentid=123","123")</f>
        <v>123</v>
      </c>
      <c r="B6" s="33" t="s">
        <v>352</v>
      </c>
      <c r="C6" s="29">
        <v>233.820329567766</v>
      </c>
      <c r="D6" s="29">
        <v>409</v>
      </c>
      <c r="E6" s="29">
        <v>99.0220048899755</v>
      </c>
      <c r="F6" s="28" t="s">
        <v>340</v>
      </c>
    </row>
    <row r="7" spans="1:6" ht="12.75">
      <c r="A7" s="43" t="str">
        <f>HYPERLINK("http://affymetrix.arabidopsis.info/narrays/experimentpage.pl?experimentid=120","120")</f>
        <v>120</v>
      </c>
      <c r="B7" s="33" t="s">
        <v>353</v>
      </c>
      <c r="C7" s="29">
        <v>191.567098873137</v>
      </c>
      <c r="D7" s="29">
        <v>370</v>
      </c>
      <c r="E7" s="29">
        <v>99.4594594594595</v>
      </c>
      <c r="F7" s="28" t="s">
        <v>340</v>
      </c>
    </row>
    <row r="8" spans="1:6" ht="12.75">
      <c r="A8" s="43" t="str">
        <f>HYPERLINK("http://affymetrix.arabidopsis.info/narrays/experimentpage.pl?experimentid=120","120")</f>
        <v>120</v>
      </c>
      <c r="B8" s="33" t="s">
        <v>443</v>
      </c>
      <c r="C8" s="29">
        <v>185.364353966124</v>
      </c>
      <c r="D8" s="29">
        <v>364</v>
      </c>
      <c r="E8" s="29">
        <v>99.7252747252747</v>
      </c>
      <c r="F8" s="28" t="s">
        <v>340</v>
      </c>
    </row>
    <row r="9" spans="1:6" ht="12.75">
      <c r="A9" s="43" t="str">
        <f>HYPERLINK("http://affymetrix.arabidopsis.info/narrays/experimentpage.pl?experimentid=52","52")</f>
        <v>52</v>
      </c>
      <c r="B9" s="33" t="s">
        <v>215</v>
      </c>
      <c r="C9" s="29">
        <v>177.219332016587</v>
      </c>
      <c r="D9" s="29">
        <v>356</v>
      </c>
      <c r="E9" s="29">
        <v>2.24719101123596</v>
      </c>
      <c r="F9" s="28" t="s">
        <v>339</v>
      </c>
    </row>
    <row r="10" spans="1:6" ht="12.75">
      <c r="A10" s="43" t="str">
        <f>HYPERLINK("http://affymetrix.arabidopsis.info/narrays/experimentpage.pl?experimentid=340","340")</f>
        <v>340</v>
      </c>
      <c r="B10" s="33" t="s">
        <v>420</v>
      </c>
      <c r="C10" s="29">
        <v>176.211320139114</v>
      </c>
      <c r="D10" s="29">
        <v>355</v>
      </c>
      <c r="E10" s="29">
        <v>99.4366197183099</v>
      </c>
      <c r="F10" s="28" t="s">
        <v>340</v>
      </c>
    </row>
    <row r="11" spans="1:6" ht="12.75">
      <c r="A11" s="43" t="str">
        <f>HYPERLINK("http://affymetrix.arabidopsis.info/narrays/experimentpage.pl?experimentid=355","355")</f>
        <v>355</v>
      </c>
      <c r="B11" s="33" t="s">
        <v>291</v>
      </c>
      <c r="C11" s="29">
        <v>173.200824475282</v>
      </c>
      <c r="D11" s="29">
        <v>352</v>
      </c>
      <c r="E11" s="29">
        <v>99.4318181818182</v>
      </c>
      <c r="F11" s="28" t="s">
        <v>339</v>
      </c>
    </row>
    <row r="12" spans="1:6" ht="12.75">
      <c r="A12" s="43" t="str">
        <f>HYPERLINK("http://affymetrix.arabidopsis.info/narrays/experimentpage.pl?experimentid=138","138")</f>
        <v>138</v>
      </c>
      <c r="B12" s="33" t="s">
        <v>311</v>
      </c>
      <c r="C12" s="29">
        <v>170.210686105456</v>
      </c>
      <c r="D12" s="29">
        <v>349</v>
      </c>
      <c r="E12" s="29">
        <v>78.7965616045845</v>
      </c>
      <c r="F12" s="28" t="s">
        <v>341</v>
      </c>
    </row>
    <row r="13" spans="1:6" ht="12.75">
      <c r="A13" s="43" t="str">
        <f>HYPERLINK("http://affymetrix.arabidopsis.info/narrays/experimentpage.pl?experimentid=140","140")</f>
        <v>140</v>
      </c>
      <c r="B13" s="33" t="s">
        <v>312</v>
      </c>
      <c r="C13" s="29">
        <v>168.228600858972</v>
      </c>
      <c r="D13" s="29">
        <v>347</v>
      </c>
      <c r="E13" s="29">
        <v>85.014409221902</v>
      </c>
      <c r="F13" s="28" t="s">
        <v>341</v>
      </c>
    </row>
    <row r="14" spans="1:6" ht="12.75">
      <c r="A14" s="43" t="str">
        <f>HYPERLINK("http://affymetrix.arabidopsis.info/narrays/experimentpage.pl?experimentid=120","120")</f>
        <v>120</v>
      </c>
      <c r="B14" s="33" t="s">
        <v>92</v>
      </c>
      <c r="C14" s="29">
        <v>166.255609914546</v>
      </c>
      <c r="D14" s="29">
        <v>345</v>
      </c>
      <c r="E14" s="29">
        <v>99.7101449275362</v>
      </c>
      <c r="F14" s="28" t="s">
        <v>340</v>
      </c>
    </row>
    <row r="15" spans="1:6" ht="12.75">
      <c r="A15" s="43" t="str">
        <f>HYPERLINK("http://affymetrix.arabidopsis.info/narrays/experimentpage.pl?experimentid=340","340")</f>
        <v>340</v>
      </c>
      <c r="B15" s="33" t="s">
        <v>421</v>
      </c>
      <c r="C15" s="29">
        <v>164.291732573415</v>
      </c>
      <c r="D15" s="29">
        <v>343</v>
      </c>
      <c r="E15" s="29">
        <v>100</v>
      </c>
      <c r="F15" s="28" t="s">
        <v>340</v>
      </c>
    </row>
    <row r="16" spans="1:6" ht="12.75">
      <c r="A16" s="43" t="str">
        <f>HYPERLINK("http://affymetrix.arabidopsis.info/narrays/experimentpage.pl?experimentid=142","142")</f>
        <v>142</v>
      </c>
      <c r="B16" s="33" t="s">
        <v>313</v>
      </c>
      <c r="C16" s="29">
        <v>158.454980819553</v>
      </c>
      <c r="D16" s="29">
        <v>337</v>
      </c>
      <c r="E16" s="29">
        <v>66.4688427299703</v>
      </c>
      <c r="F16" s="28" t="s">
        <v>341</v>
      </c>
    </row>
    <row r="17" spans="1:6" ht="12.75">
      <c r="A17" s="43" t="str">
        <f>HYPERLINK("http://affymetrix.arabidopsis.info/narrays/experimentpage.pl?experimentid=141","141")</f>
        <v>141</v>
      </c>
      <c r="B17" s="33" t="s">
        <v>314</v>
      </c>
      <c r="C17" s="29">
        <v>156.52775845919</v>
      </c>
      <c r="D17" s="29">
        <v>335</v>
      </c>
      <c r="E17" s="29">
        <v>70.1492537313433</v>
      </c>
      <c r="F17" s="28" t="s">
        <v>341</v>
      </c>
    </row>
    <row r="18" spans="1:6" ht="12.75">
      <c r="A18" s="43" t="str">
        <f>HYPERLINK("http://affymetrix.arabidopsis.info/narrays/experimentpage.pl?experimentid=146","146")</f>
        <v>146</v>
      </c>
      <c r="B18" s="33" t="s">
        <v>316</v>
      </c>
      <c r="C18" s="29">
        <v>152.700982840578</v>
      </c>
      <c r="D18" s="29">
        <v>331</v>
      </c>
      <c r="E18" s="29">
        <v>48.9425981873112</v>
      </c>
      <c r="F18" s="28" t="s">
        <v>341</v>
      </c>
    </row>
    <row r="19" spans="1:6" ht="12.75">
      <c r="A19" s="43" t="str">
        <f>HYPERLINK("http://affymetrix.arabidopsis.info/narrays/experimentpage.pl?experimentid=146","146")</f>
        <v>146</v>
      </c>
      <c r="B19" s="33" t="s">
        <v>315</v>
      </c>
      <c r="C19" s="29">
        <v>152.700982840578</v>
      </c>
      <c r="D19" s="29">
        <v>331</v>
      </c>
      <c r="E19" s="29">
        <v>34.1389728096677</v>
      </c>
      <c r="F19" s="28" t="s">
        <v>341</v>
      </c>
    </row>
    <row r="20" spans="1:6" ht="12.75">
      <c r="A20" s="43" t="str">
        <f>HYPERLINK("http://affymetrix.arabidopsis.info/narrays/experimentpage.pl?experimentid=143","143")</f>
        <v>143</v>
      </c>
      <c r="B20" s="33" t="s">
        <v>370</v>
      </c>
      <c r="C20" s="29">
        <v>150.801473245502</v>
      </c>
      <c r="D20" s="29">
        <v>329</v>
      </c>
      <c r="E20" s="29">
        <v>63.5258358662614</v>
      </c>
      <c r="F20" s="28" t="s">
        <v>341</v>
      </c>
    </row>
    <row r="21" spans="1:6" ht="12.75">
      <c r="A21" s="43" t="str">
        <f>HYPERLINK("http://affymetrix.arabidopsis.info/narrays/experimentpage.pl?experimentid=330","330")</f>
        <v>330</v>
      </c>
      <c r="B21" s="33" t="s">
        <v>276</v>
      </c>
      <c r="C21" s="29">
        <v>147.969619618363</v>
      </c>
      <c r="D21" s="29">
        <v>326</v>
      </c>
      <c r="E21" s="29">
        <v>99.6932515337423</v>
      </c>
      <c r="F21" s="28" t="s">
        <v>340</v>
      </c>
    </row>
    <row r="22" spans="1:6" ht="12.75">
      <c r="A22" s="43" t="str">
        <f>HYPERLINK("http://affymetrix.arabidopsis.info/narrays/experimentpage.pl?experimentid=145","145")</f>
        <v>145</v>
      </c>
      <c r="B22" s="33" t="s">
        <v>371</v>
      </c>
      <c r="C22" s="29">
        <v>142.368878144014</v>
      </c>
      <c r="D22" s="29">
        <v>320</v>
      </c>
      <c r="E22" s="29">
        <v>80.9375</v>
      </c>
      <c r="F22" s="28" t="s">
        <v>341</v>
      </c>
    </row>
    <row r="23" spans="1:6" ht="12.75">
      <c r="A23" s="43" t="str">
        <f>HYPERLINK("http://affymetrix.arabidopsis.info/narrays/experimentpage.pl?experimentid=150","150")</f>
        <v>150</v>
      </c>
      <c r="B23" s="33" t="s">
        <v>47</v>
      </c>
      <c r="C23" s="29">
        <v>136.852633854899</v>
      </c>
      <c r="D23" s="29">
        <v>314</v>
      </c>
      <c r="E23" s="29">
        <v>14.0127388535032</v>
      </c>
      <c r="F23" s="28" t="s">
        <v>342</v>
      </c>
    </row>
    <row r="24" spans="1:6" ht="12.75">
      <c r="A24" s="43" t="str">
        <f>HYPERLINK("http://affymetrix.arabidopsis.info/narrays/experimentpage.pl?experimentid=340","340")</f>
        <v>340</v>
      </c>
      <c r="B24" s="33" t="s">
        <v>101</v>
      </c>
      <c r="C24" s="29">
        <v>134.12641030018</v>
      </c>
      <c r="D24" s="29">
        <v>311</v>
      </c>
      <c r="E24" s="29">
        <v>99.6784565916399</v>
      </c>
      <c r="F24" s="28" t="s">
        <v>340</v>
      </c>
    </row>
    <row r="25" spans="1:6" ht="12.75">
      <c r="A25" s="43" t="str">
        <f>HYPERLINK("http://affymetrix.arabidopsis.info/narrays/experimentpage.pl?experimentid=139","139")</f>
        <v>139</v>
      </c>
      <c r="B25" s="33" t="s">
        <v>416</v>
      </c>
      <c r="C25" s="29">
        <v>134.12641030018</v>
      </c>
      <c r="D25" s="29">
        <v>311</v>
      </c>
      <c r="E25" s="29">
        <v>89.3890675241158</v>
      </c>
      <c r="F25" s="28" t="s">
        <v>341</v>
      </c>
    </row>
    <row r="26" spans="1:6" ht="12.75">
      <c r="A26" s="43" t="str">
        <f>HYPERLINK("http://affymetrix.arabidopsis.info/narrays/experimentpage.pl?experimentid=169","169")</f>
        <v>169</v>
      </c>
      <c r="B26" s="33" t="s">
        <v>322</v>
      </c>
      <c r="C26" s="29">
        <v>128.738205513602</v>
      </c>
      <c r="D26" s="29">
        <v>305</v>
      </c>
      <c r="E26" s="29">
        <v>93.4426229508197</v>
      </c>
      <c r="F26" s="28" t="s">
        <v>340</v>
      </c>
    </row>
    <row r="27" spans="1:6" ht="12.75">
      <c r="A27" s="43" t="str">
        <f>HYPERLINK("http://affymetrix.arabidopsis.info/narrays/experimentpage.pl?experimentid=150","150")</f>
        <v>150</v>
      </c>
      <c r="B27" s="33" t="s">
        <v>48</v>
      </c>
      <c r="C27" s="29">
        <v>126.076409781745</v>
      </c>
      <c r="D27" s="29">
        <v>302</v>
      </c>
      <c r="E27" s="29">
        <v>25.8278145695364</v>
      </c>
      <c r="F27" s="28" t="s">
        <v>342</v>
      </c>
    </row>
    <row r="28" spans="1:6" ht="12.75">
      <c r="A28" s="43" t="str">
        <f>HYPERLINK("http://affymetrix.arabidopsis.info/narrays/experimentpage.pl?experimentid=122","122")</f>
        <v>122</v>
      </c>
      <c r="B28" s="33" t="s">
        <v>94</v>
      </c>
      <c r="C28" s="29">
        <v>121.688278538005</v>
      </c>
      <c r="D28" s="29">
        <v>297</v>
      </c>
      <c r="E28" s="29">
        <v>99.3265993265993</v>
      </c>
      <c r="F28" s="28" t="s">
        <v>340</v>
      </c>
    </row>
    <row r="29" spans="1:6" ht="12.75">
      <c r="A29" s="43" t="str">
        <f>HYPERLINK("http://affymetrix.arabidopsis.info/narrays/experimentpage.pl?experimentid=122","122")</f>
        <v>122</v>
      </c>
      <c r="B29" s="33" t="s">
        <v>98</v>
      </c>
      <c r="C29" s="29">
        <v>119.084480053612</v>
      </c>
      <c r="D29" s="29">
        <v>294</v>
      </c>
      <c r="E29" s="29">
        <v>99.6598639455782</v>
      </c>
      <c r="F29" s="28" t="s">
        <v>340</v>
      </c>
    </row>
    <row r="30" spans="1:6" ht="12.75">
      <c r="A30" s="43" t="str">
        <f>HYPERLINK("http://affymetrix.arabidopsis.info/narrays/experimentpage.pl?experimentid=150","150")</f>
        <v>150</v>
      </c>
      <c r="B30" s="33" t="s">
        <v>129</v>
      </c>
      <c r="C30" s="29">
        <v>116.502618171676</v>
      </c>
      <c r="D30" s="29">
        <v>291</v>
      </c>
      <c r="E30" s="29">
        <v>2.40549828178695</v>
      </c>
      <c r="F30" s="28" t="s">
        <v>342</v>
      </c>
    </row>
    <row r="31" spans="1:6" ht="12.75">
      <c r="A31" s="43" t="str">
        <f>HYPERLINK("http://affymetrix.arabidopsis.info/narrays/experimentpage.pl?experimentid=144","144")</f>
        <v>144</v>
      </c>
      <c r="B31" s="33" t="s">
        <v>417</v>
      </c>
      <c r="C31" s="29">
        <v>114.793616516608</v>
      </c>
      <c r="D31" s="29">
        <v>289</v>
      </c>
      <c r="E31" s="29">
        <v>91.6955017301038</v>
      </c>
      <c r="F31" s="28" t="s">
        <v>341</v>
      </c>
    </row>
    <row r="32" spans="1:6" ht="12.75">
      <c r="A32" s="43" t="str">
        <f>HYPERLINK("http://affymetrix.arabidopsis.info/narrays/experimentpage.pl?experimentid=122","122")</f>
        <v>122</v>
      </c>
      <c r="B32" s="33" t="s">
        <v>95</v>
      </c>
      <c r="C32" s="29">
        <v>111.405134181875</v>
      </c>
      <c r="D32" s="29">
        <v>285</v>
      </c>
      <c r="E32" s="29">
        <v>98.5964912280702</v>
      </c>
      <c r="F32" s="28" t="s">
        <v>340</v>
      </c>
    </row>
    <row r="33" spans="1:6" ht="12.75">
      <c r="A33" s="43" t="str">
        <f>HYPERLINK("http://affymetrix.arabidopsis.info/narrays/experimentpage.pl?experimentid=149","149")</f>
        <v>149</v>
      </c>
      <c r="B33" s="33" t="s">
        <v>42</v>
      </c>
      <c r="C33" s="29">
        <v>108.889734507264</v>
      </c>
      <c r="D33" s="29">
        <v>282</v>
      </c>
      <c r="E33" s="29">
        <v>16.3120567375886</v>
      </c>
      <c r="F33" s="28" t="s">
        <v>342</v>
      </c>
    </row>
    <row r="34" spans="1:6" ht="12.75">
      <c r="A34" s="43" t="str">
        <f>HYPERLINK("http://affymetrix.arabidopsis.info/narrays/experimentpage.pl?experimentid=52","52")</f>
        <v>52</v>
      </c>
      <c r="B34" s="33" t="s">
        <v>389</v>
      </c>
      <c r="C34" s="29">
        <v>108.889734507264</v>
      </c>
      <c r="D34" s="29">
        <v>282</v>
      </c>
      <c r="E34" s="29">
        <v>4.60992907801419</v>
      </c>
      <c r="F34" s="28" t="s">
        <v>339</v>
      </c>
    </row>
    <row r="35" spans="1:6" ht="12.75">
      <c r="A35" s="43" t="str">
        <f>HYPERLINK("http://affymetrix.arabidopsis.info/narrays/experimentpage.pl?experimentid=149","149")</f>
        <v>149</v>
      </c>
      <c r="B35" s="33" t="s">
        <v>43</v>
      </c>
      <c r="C35" s="29">
        <v>107.225228353024</v>
      </c>
      <c r="D35" s="29">
        <v>280</v>
      </c>
      <c r="E35" s="29">
        <v>43.9285714285714</v>
      </c>
      <c r="F35" s="28" t="s">
        <v>342</v>
      </c>
    </row>
    <row r="36" spans="1:6" ht="12.75">
      <c r="A36" s="43" t="str">
        <f>HYPERLINK("http://affymetrix.arabidopsis.info/narrays/experimentpage.pl?experimentid=122","122")</f>
        <v>122</v>
      </c>
      <c r="B36" s="33" t="s">
        <v>96</v>
      </c>
      <c r="C36" s="29">
        <v>106.396716472482</v>
      </c>
      <c r="D36" s="29">
        <v>279</v>
      </c>
      <c r="E36" s="29">
        <v>98.9247311827957</v>
      </c>
      <c r="F36" s="28" t="s">
        <v>340</v>
      </c>
    </row>
    <row r="37" spans="1:6" ht="12.75">
      <c r="A37" s="43" t="str">
        <f>HYPERLINK("http://affymetrix.arabidopsis.info/narrays/experimentpage.pl?experimentid=122","122")</f>
        <v>122</v>
      </c>
      <c r="B37" s="33" t="s">
        <v>97</v>
      </c>
      <c r="C37" s="29">
        <v>105.570704642222</v>
      </c>
      <c r="D37" s="29">
        <v>278</v>
      </c>
      <c r="E37" s="29">
        <v>84.1726618705036</v>
      </c>
      <c r="F37" s="28" t="s">
        <v>340</v>
      </c>
    </row>
    <row r="38" spans="1:6" ht="12.75">
      <c r="A38" s="43" t="str">
        <f>HYPERLINK("http://affymetrix.arabidopsis.info/narrays/experimentpage.pl?experimentid=150","150")</f>
        <v>150</v>
      </c>
      <c r="B38" s="33" t="s">
        <v>46</v>
      </c>
      <c r="C38" s="29">
        <v>105.570704642222</v>
      </c>
      <c r="D38" s="29">
        <v>278</v>
      </c>
      <c r="E38" s="29">
        <v>5.39568345323741</v>
      </c>
      <c r="F38" s="28" t="s">
        <v>342</v>
      </c>
    </row>
    <row r="39" spans="1:6" ht="12.75">
      <c r="A39" s="43" t="str">
        <f>HYPERLINK("http://affymetrix.arabidopsis.info/narrays/experimentpage.pl?experimentid=167","167")</f>
        <v>167</v>
      </c>
      <c r="B39" s="33" t="s">
        <v>356</v>
      </c>
      <c r="C39" s="29">
        <v>98.2498551084945</v>
      </c>
      <c r="D39" s="29">
        <v>269</v>
      </c>
      <c r="E39" s="29">
        <v>97.0260223048327</v>
      </c>
      <c r="F39" s="28" t="s">
        <v>340</v>
      </c>
    </row>
    <row r="40" spans="1:6" ht="12">
      <c r="A40" s="41" t="s">
        <v>331</v>
      </c>
      <c r="B40" s="33" t="s">
        <v>168</v>
      </c>
      <c r="C40" s="29">
        <v>95.0621559606896</v>
      </c>
      <c r="D40" s="29">
        <v>265</v>
      </c>
      <c r="E40" s="29">
        <v>83.3962264150943</v>
      </c>
      <c r="F40" s="28" t="s">
        <v>339</v>
      </c>
    </row>
    <row r="41" spans="1:6" ht="12.75">
      <c r="A41" s="43" t="str">
        <f>HYPERLINK("http://affymetrix.arabidopsis.info/narrays/experimentpage.pl?experimentid=340","340")</f>
        <v>340</v>
      </c>
      <c r="B41" s="33" t="s">
        <v>442</v>
      </c>
      <c r="C41" s="29">
        <v>93.4836872057288</v>
      </c>
      <c r="D41" s="29">
        <v>263</v>
      </c>
      <c r="E41" s="29">
        <v>99.6197718631179</v>
      </c>
      <c r="F41" s="28" t="s">
        <v>340</v>
      </c>
    </row>
    <row r="42" spans="1:6" ht="12.75">
      <c r="A42" s="43" t="str">
        <f>HYPERLINK("http://affymetrix.arabidopsis.info/narrays/experimentpage.pl?experimentid=120","120")</f>
        <v>120</v>
      </c>
      <c r="B42" s="33" t="s">
        <v>172</v>
      </c>
      <c r="C42" s="29">
        <v>91.9155267979764</v>
      </c>
      <c r="D42" s="29">
        <v>261</v>
      </c>
      <c r="E42" s="29">
        <v>98.0842911877395</v>
      </c>
      <c r="F42" s="28" t="s">
        <v>340</v>
      </c>
    </row>
    <row r="43" spans="1:6" ht="12.75">
      <c r="A43" s="43" t="str">
        <f>HYPERLINK("http://affymetrix.arabidopsis.info/narrays/experimentpage.pl?experimentid=340","340")</f>
        <v>340</v>
      </c>
      <c r="B43" s="33" t="s">
        <v>273</v>
      </c>
      <c r="C43" s="29">
        <v>87.273317651237</v>
      </c>
      <c r="D43" s="29">
        <v>255</v>
      </c>
      <c r="E43" s="29">
        <v>97.2549019607843</v>
      </c>
      <c r="F43" s="28" t="s">
        <v>340</v>
      </c>
    </row>
    <row r="44" spans="1:6" ht="12.75">
      <c r="A44" s="43" t="str">
        <f>HYPERLINK("http://affymetrix.arabidopsis.info/narrays/experimentpage.pl?experimentid=150","150")</f>
        <v>150</v>
      </c>
      <c r="B44" s="33" t="s">
        <v>11</v>
      </c>
      <c r="C44" s="29">
        <v>80.4872537052725</v>
      </c>
      <c r="D44" s="29">
        <v>246</v>
      </c>
      <c r="E44" s="29">
        <v>99.1869918699187</v>
      </c>
      <c r="F44" s="28" t="s">
        <v>342</v>
      </c>
    </row>
    <row r="45" spans="1:6" ht="12.75">
      <c r="A45" s="43" t="str">
        <f>HYPERLINK("http://affymetrix.arabidopsis.info/narrays/experimentpage.pl?experimentid=188","188")</f>
        <v>188</v>
      </c>
      <c r="B45" s="33" t="s">
        <v>5</v>
      </c>
      <c r="C45" s="29">
        <v>79.0084840989754</v>
      </c>
      <c r="D45" s="29">
        <v>244</v>
      </c>
      <c r="E45" s="29">
        <v>96.7213114754098</v>
      </c>
      <c r="F45" s="28" t="s">
        <v>343</v>
      </c>
    </row>
    <row r="46" spans="1:6" ht="12.75">
      <c r="A46" s="43" t="str">
        <f>HYPERLINK("http://affymetrix.arabidopsis.info/narrays/experimentpage.pl?experimentid=150","150")</f>
        <v>150</v>
      </c>
      <c r="B46" s="33" t="s">
        <v>130</v>
      </c>
      <c r="C46" s="29">
        <v>79.0084840989754</v>
      </c>
      <c r="D46" s="29">
        <v>244</v>
      </c>
      <c r="E46" s="29">
        <v>25</v>
      </c>
      <c r="F46" s="28" t="s">
        <v>342</v>
      </c>
    </row>
    <row r="47" spans="1:6" ht="12.75">
      <c r="A47" s="43" t="str">
        <f>HYPERLINK("http://affymetrix.arabidopsis.info/narrays/experimentpage.pl?experimentid=182","182")</f>
        <v>182</v>
      </c>
      <c r="B47" s="33" t="s">
        <v>444</v>
      </c>
      <c r="C47" s="29">
        <v>76.8104807504776</v>
      </c>
      <c r="D47" s="29">
        <v>241</v>
      </c>
      <c r="E47" s="29">
        <v>90.8713692946058</v>
      </c>
      <c r="F47" s="28" t="s">
        <v>339</v>
      </c>
    </row>
    <row r="48" spans="1:6" ht="12.75">
      <c r="A48" s="43" t="str">
        <f>HYPERLINK("http://affymetrix.arabidopsis.info/narrays/experimentpage.pl?experimentid=152","152")</f>
        <v>152</v>
      </c>
      <c r="B48" s="33" t="s">
        <v>28</v>
      </c>
      <c r="C48" s="29">
        <v>73.9176898851758</v>
      </c>
      <c r="D48" s="29">
        <v>237</v>
      </c>
      <c r="E48" s="29">
        <v>98.7341772151899</v>
      </c>
      <c r="F48" s="28" t="s">
        <v>342</v>
      </c>
    </row>
    <row r="49" spans="1:6" ht="12">
      <c r="A49" s="44">
        <v>150</v>
      </c>
      <c r="B49" s="33" t="s">
        <v>35</v>
      </c>
      <c r="C49" s="29">
        <v>67.5692516571546</v>
      </c>
      <c r="D49" s="29">
        <v>228</v>
      </c>
      <c r="E49" s="29">
        <v>4.3859649122807</v>
      </c>
      <c r="F49" s="28" t="s">
        <v>342</v>
      </c>
    </row>
    <row r="50" spans="1:6" ht="12.75">
      <c r="A50" s="43" t="str">
        <f>HYPERLINK("http://affymetrix.arabidopsis.info/narrays/experimentpage.pl?experimentid=144","144")</f>
        <v>144</v>
      </c>
      <c r="B50" s="33" t="s">
        <v>164</v>
      </c>
      <c r="C50" s="29">
        <v>64.8200055407204</v>
      </c>
      <c r="D50" s="29">
        <v>224</v>
      </c>
      <c r="E50" s="29">
        <v>97.3214285714286</v>
      </c>
      <c r="F50" s="28" t="s">
        <v>341</v>
      </c>
    </row>
    <row r="51" spans="1:6" ht="12.75">
      <c r="A51" s="43" t="str">
        <f>HYPERLINK("http://affymetrix.arabidopsis.info/narrays/experimentpage.pl?experimentid=150","150")</f>
        <v>150</v>
      </c>
      <c r="B51" s="33" t="s">
        <v>45</v>
      </c>
      <c r="C51" s="29">
        <v>64.8200055407204</v>
      </c>
      <c r="D51" s="29">
        <v>224</v>
      </c>
      <c r="E51" s="29">
        <v>53.125</v>
      </c>
      <c r="F51" s="28" t="s">
        <v>342</v>
      </c>
    </row>
    <row r="52" spans="1:6" ht="12.75">
      <c r="A52" s="43" t="str">
        <f>HYPERLINK("http://affymetrix.arabidopsis.info/narrays/experimentpage.pl?experimentid=340","340")</f>
        <v>340</v>
      </c>
      <c r="B52" s="33" t="s">
        <v>441</v>
      </c>
      <c r="C52" s="29">
        <v>63.4622803457079</v>
      </c>
      <c r="D52" s="29">
        <v>222</v>
      </c>
      <c r="E52" s="29">
        <v>99.0990990990991</v>
      </c>
      <c r="F52" s="28" t="s">
        <v>340</v>
      </c>
    </row>
    <row r="53" spans="1:6" ht="12.75">
      <c r="A53" s="43" t="str">
        <f>HYPERLINK("http://affymetrix.arabidopsis.info/narrays/experimentpage.pl?experimentid=192","192")</f>
        <v>192</v>
      </c>
      <c r="B53" s="33" t="s">
        <v>307</v>
      </c>
      <c r="C53" s="29">
        <v>61.4469853347832</v>
      </c>
      <c r="D53" s="29">
        <v>219</v>
      </c>
      <c r="E53" s="29">
        <v>95.890410958904</v>
      </c>
      <c r="F53" s="28" t="s">
        <v>343</v>
      </c>
    </row>
    <row r="54" spans="1:6" ht="12.75">
      <c r="A54" s="43" t="str">
        <f>HYPERLINK("http://affymetrix.arabidopsis.info/narrays/experimentpage.pl?experimentid=189","189")</f>
        <v>189</v>
      </c>
      <c r="B54" s="33" t="s">
        <v>259</v>
      </c>
      <c r="C54" s="29">
        <v>60.7809294746138</v>
      </c>
      <c r="D54" s="29">
        <v>218</v>
      </c>
      <c r="E54" s="29">
        <v>92.6605504587156</v>
      </c>
      <c r="F54" s="28" t="s">
        <v>344</v>
      </c>
    </row>
    <row r="55" spans="1:6" s="21" customFormat="1" ht="13.5" thickBot="1">
      <c r="A55" s="45" t="str">
        <f>HYPERLINK("http://affymetrix.arabidopsis.info/narrays/experimentpage.pl?experimentid=355","355")</f>
        <v>355</v>
      </c>
      <c r="B55" s="34" t="s">
        <v>292</v>
      </c>
      <c r="C55" s="30">
        <v>60.1177413609067</v>
      </c>
      <c r="D55" s="30">
        <v>217</v>
      </c>
      <c r="E55" s="30">
        <v>38.7096774193548</v>
      </c>
      <c r="F55" s="31" t="s">
        <v>339</v>
      </c>
    </row>
    <row r="56" spans="1:6" ht="12">
      <c r="A56" s="44" t="str">
        <f>HYPERLINK("http://affymetrix.arabidopsis.info/narrays/experimentpage.pl?experimentid=328","53/328")</f>
        <v>53/328</v>
      </c>
      <c r="B56" s="33" t="s">
        <v>23</v>
      </c>
      <c r="C56" s="29">
        <v>58.1454641615493</v>
      </c>
      <c r="D56" s="29">
        <v>214</v>
      </c>
      <c r="E56" s="29">
        <v>19.1588785046729</v>
      </c>
      <c r="F56" s="28" t="s">
        <v>344</v>
      </c>
    </row>
    <row r="57" spans="1:6" ht="12.75">
      <c r="A57" s="43" t="str">
        <f>HYPERLINK("http://affymetrix.arabidopsis.info/narrays/experimentpage.pl?experimentid=149","149")</f>
        <v>149</v>
      </c>
      <c r="B57" s="33" t="s">
        <v>44</v>
      </c>
      <c r="C57" s="29">
        <v>56.8451007591997</v>
      </c>
      <c r="D57" s="29">
        <v>212</v>
      </c>
      <c r="E57" s="29">
        <v>42.4528301886792</v>
      </c>
      <c r="F57" s="28" t="s">
        <v>342</v>
      </c>
    </row>
    <row r="58" spans="1:6" ht="12.75">
      <c r="A58" s="43" t="str">
        <f>HYPERLINK("http://affymetrix.arabidopsis.info/narrays/experimentpage.pl?experimentid=355","355")</f>
        <v>355</v>
      </c>
      <c r="B58" s="33" t="s">
        <v>293</v>
      </c>
      <c r="C58" s="29">
        <v>56.1992905548157</v>
      </c>
      <c r="D58" s="29">
        <v>211</v>
      </c>
      <c r="E58" s="29">
        <v>97.6303317535545</v>
      </c>
      <c r="F58" s="28" t="s">
        <v>339</v>
      </c>
    </row>
    <row r="59" spans="1:6" ht="12.75">
      <c r="A59" s="43" t="str">
        <f>HYPERLINK("http://affymetrix.arabidopsis.info/narrays/experimentpage.pl?experimentid=124","124")</f>
        <v>124</v>
      </c>
      <c r="B59" s="33" t="s">
        <v>433</v>
      </c>
      <c r="C59" s="29">
        <v>52.3861734465307</v>
      </c>
      <c r="D59" s="29">
        <v>205</v>
      </c>
      <c r="E59" s="29">
        <v>11.219512195122</v>
      </c>
      <c r="F59" s="28" t="s">
        <v>345</v>
      </c>
    </row>
    <row r="60" spans="1:6" ht="12.75">
      <c r="A60" s="43" t="str">
        <f>HYPERLINK("http://affymetrix.arabidopsis.info/narrays/experimentpage.pl?experimentid=152","152")</f>
        <v>152</v>
      </c>
      <c r="B60" s="33" t="s">
        <v>27</v>
      </c>
      <c r="C60" s="29">
        <v>49.290414857639</v>
      </c>
      <c r="D60" s="29">
        <v>200</v>
      </c>
      <c r="E60" s="29">
        <v>14</v>
      </c>
      <c r="F60" s="28" t="s">
        <v>342</v>
      </c>
    </row>
    <row r="61" spans="1:6" ht="12.75">
      <c r="A61" s="43" t="str">
        <f>HYPERLINK("http://affymetrix.arabidopsis.info/narrays/experimentpage.pl?experimentid=343","343")</f>
        <v>343</v>
      </c>
      <c r="B61" s="33" t="s">
        <v>390</v>
      </c>
      <c r="C61" s="29">
        <v>49.290414857639</v>
      </c>
      <c r="D61" s="29">
        <v>200</v>
      </c>
      <c r="E61" s="29">
        <v>1.5</v>
      </c>
      <c r="F61" s="28" t="s">
        <v>339</v>
      </c>
    </row>
    <row r="62" spans="1:6" ht="12.75">
      <c r="A62" s="43" t="str">
        <f>HYPERLINK("http://affymetrix.arabidopsis.info/narrays/experimentpage.pl?experimentid=191","191")</f>
        <v>191</v>
      </c>
      <c r="B62" s="33" t="s">
        <v>6</v>
      </c>
      <c r="C62" s="29">
        <v>48.0732245456069</v>
      </c>
      <c r="D62" s="29">
        <v>198</v>
      </c>
      <c r="E62" s="29">
        <v>96.4646464646465</v>
      </c>
      <c r="F62" s="28" t="s">
        <v>344</v>
      </c>
    </row>
    <row r="63" spans="1:6" ht="12.75">
      <c r="A63" s="43" t="str">
        <f>HYPERLINK("http://affymetrix.arabidopsis.info/narrays/experimentpage.pl?experimentid=181","181")</f>
        <v>181</v>
      </c>
      <c r="B63" s="33" t="s">
        <v>367</v>
      </c>
      <c r="C63" s="29">
        <v>48.0732245456069</v>
      </c>
      <c r="D63" s="29">
        <v>198</v>
      </c>
      <c r="E63" s="29">
        <v>85.8585858585859</v>
      </c>
      <c r="F63" s="28" t="s">
        <v>339</v>
      </c>
    </row>
    <row r="64" spans="1:6" ht="12.75">
      <c r="A64" s="43" t="str">
        <f>HYPERLINK("http://affymetrix.arabidopsis.info/narrays/experimentpage.pl?experimentid=340","340")</f>
        <v>340</v>
      </c>
      <c r="B64" s="33" t="s">
        <v>355</v>
      </c>
      <c r="C64" s="29">
        <v>46.8682146780629</v>
      </c>
      <c r="D64" s="29">
        <v>196</v>
      </c>
      <c r="E64" s="29">
        <v>98.469387755102</v>
      </c>
      <c r="F64" s="28" t="s">
        <v>340</v>
      </c>
    </row>
    <row r="65" spans="1:6" ht="12.75">
      <c r="A65" s="43" t="str">
        <f>HYPERLINK("http://affymetrix.arabidopsis.info/narrays/experimentpage.pl?experimentid=150","150")</f>
        <v>150</v>
      </c>
      <c r="B65" s="33" t="s">
        <v>131</v>
      </c>
      <c r="C65" s="29">
        <v>46.2703021876239</v>
      </c>
      <c r="D65" s="29">
        <v>195</v>
      </c>
      <c r="E65" s="29">
        <v>71.2820512820513</v>
      </c>
      <c r="F65" s="28" t="s">
        <v>342</v>
      </c>
    </row>
    <row r="66" spans="1:6" ht="12.75">
      <c r="A66" s="43" t="str">
        <f>HYPERLINK("http://affymetrix.arabidopsis.info/narrays/experimentpage.pl?experimentid=178","178")</f>
        <v>178</v>
      </c>
      <c r="B66" s="33" t="s">
        <v>320</v>
      </c>
      <c r="C66" s="29">
        <v>46.2703021876239</v>
      </c>
      <c r="D66" s="29">
        <v>195</v>
      </c>
      <c r="E66" s="29">
        <v>8.71794871794872</v>
      </c>
      <c r="F66" s="28" t="s">
        <v>339</v>
      </c>
    </row>
    <row r="67" spans="1:6" ht="12">
      <c r="A67" s="44">
        <v>150</v>
      </c>
      <c r="B67" s="33" t="s">
        <v>29</v>
      </c>
      <c r="C67" s="29">
        <v>45.6754647550747</v>
      </c>
      <c r="D67" s="29">
        <v>194</v>
      </c>
      <c r="E67" s="29">
        <v>2.57731958762886</v>
      </c>
      <c r="F67" s="28" t="s">
        <v>342</v>
      </c>
    </row>
    <row r="68" spans="1:6" ht="12.75">
      <c r="A68" s="43" t="str">
        <f>HYPERLINK("http://affymetrix.arabidopsis.info/narrays/experimentpage.pl?experimentid=150","150")</f>
        <v>150</v>
      </c>
      <c r="B68" s="33" t="s">
        <v>132</v>
      </c>
      <c r="C68" s="29">
        <v>43.9095054496258</v>
      </c>
      <c r="D68" s="29">
        <v>191</v>
      </c>
      <c r="E68" s="29">
        <v>52.8795811518325</v>
      </c>
      <c r="F68" s="28" t="s">
        <v>342</v>
      </c>
    </row>
    <row r="69" spans="1:6" ht="12.75">
      <c r="A69" s="43" t="str">
        <f>HYPERLINK("http://affymetrix.arabidopsis.info/narrays/experimentpage.pl?experimentid=330","330")</f>
        <v>330</v>
      </c>
      <c r="B69" s="33" t="s">
        <v>325</v>
      </c>
      <c r="C69" s="29">
        <v>41.5985761088975</v>
      </c>
      <c r="D69" s="29">
        <v>187</v>
      </c>
      <c r="E69" s="29">
        <v>93.5828877005348</v>
      </c>
      <c r="F69" s="28" t="s">
        <v>340</v>
      </c>
    </row>
    <row r="70" spans="1:6" ht="12">
      <c r="A70" s="44">
        <v>150</v>
      </c>
      <c r="B70" s="33" t="s">
        <v>178</v>
      </c>
      <c r="C70" s="29">
        <v>41.5985761088975</v>
      </c>
      <c r="D70" s="29">
        <v>187</v>
      </c>
      <c r="E70" s="29">
        <v>10.6951871657754</v>
      </c>
      <c r="F70" s="28" t="s">
        <v>339</v>
      </c>
    </row>
    <row r="71" spans="1:6" ht="12.75">
      <c r="A71" s="43" t="str">
        <f>HYPERLINK("http://affymetrix.arabidopsis.info/narrays/experimentpage.pl?experimentid=52","52")</f>
        <v>52</v>
      </c>
      <c r="B71" s="33" t="s">
        <v>418</v>
      </c>
      <c r="C71" s="29">
        <v>40.4620273909307</v>
      </c>
      <c r="D71" s="29">
        <v>185</v>
      </c>
      <c r="E71" s="29">
        <v>15.6756756756757</v>
      </c>
      <c r="F71" s="28" t="s">
        <v>339</v>
      </c>
    </row>
    <row r="72" spans="1:6" ht="12.75">
      <c r="A72" s="43" t="str">
        <f>HYPERLINK("http://affymetrix.arabidopsis.info/narrays/experimentpage.pl?experimentid=124","124")</f>
        <v>124</v>
      </c>
      <c r="B72" s="33" t="s">
        <v>317</v>
      </c>
      <c r="C72" s="29">
        <v>37.1291273224802</v>
      </c>
      <c r="D72" s="29">
        <v>179</v>
      </c>
      <c r="E72" s="29">
        <v>21.7877094972067</v>
      </c>
      <c r="F72" s="28" t="s">
        <v>345</v>
      </c>
    </row>
    <row r="73" spans="1:6" ht="12.75">
      <c r="A73" s="43" t="str">
        <f>HYPERLINK("http://affymetrix.arabidopsis.info/narrays/experimentpage.pl?experimentid=150","150")</f>
        <v>150</v>
      </c>
      <c r="B73" s="33" t="s">
        <v>30</v>
      </c>
      <c r="C73" s="29">
        <v>35.506429031938</v>
      </c>
      <c r="D73" s="29">
        <v>176</v>
      </c>
      <c r="E73" s="29">
        <v>36.3636363636364</v>
      </c>
      <c r="F73" s="28" t="s">
        <v>342</v>
      </c>
    </row>
    <row r="74" spans="1:6" ht="12.75">
      <c r="A74" s="43" t="str">
        <f>HYPERLINK("http://affymetrix.arabidopsis.info/narrays/experimentpage.pl?experimentid=139","139")</f>
        <v>139</v>
      </c>
      <c r="B74" s="33" t="s">
        <v>159</v>
      </c>
      <c r="C74" s="29">
        <v>34.9720924478211</v>
      </c>
      <c r="D74" s="29">
        <v>175</v>
      </c>
      <c r="E74" s="29">
        <v>97.1428571428571</v>
      </c>
      <c r="F74" s="28" t="s">
        <v>341</v>
      </c>
    </row>
    <row r="75" spans="1:6" ht="12.75">
      <c r="A75" s="43" t="str">
        <f>HYPERLINK("http://affymetrix.arabidopsis.info/narrays/experimentpage.pl?experimentid=124","124")</f>
        <v>124</v>
      </c>
      <c r="B75" s="33" t="s">
        <v>383</v>
      </c>
      <c r="C75" s="29">
        <v>34.9720924478211</v>
      </c>
      <c r="D75" s="29">
        <v>175</v>
      </c>
      <c r="E75" s="29">
        <v>20</v>
      </c>
      <c r="F75" s="28" t="s">
        <v>345</v>
      </c>
    </row>
    <row r="76" spans="1:6" ht="12.75">
      <c r="A76" s="43" t="str">
        <f>HYPERLINK("http://affymetrix.arabidopsis.info/narrays/experimentpage.pl?experimentid=10","10")</f>
        <v>10</v>
      </c>
      <c r="B76" s="33" t="s">
        <v>214</v>
      </c>
      <c r="C76" s="29">
        <v>32.8678980452586</v>
      </c>
      <c r="D76" s="29">
        <v>171</v>
      </c>
      <c r="E76" s="29">
        <v>94.1520467836257</v>
      </c>
      <c r="F76" s="28" t="s">
        <v>339</v>
      </c>
    </row>
    <row r="77" spans="1:6" ht="12.75">
      <c r="A77" s="43" t="str">
        <f>HYPERLINK("http://affymetrix.arabidopsis.info/narrays/experimentpage.pl?experimentid=338","338")</f>
        <v>338</v>
      </c>
      <c r="B77" s="33" t="s">
        <v>299</v>
      </c>
      <c r="C77" s="29">
        <v>31.3249278917006</v>
      </c>
      <c r="D77" s="29">
        <v>168</v>
      </c>
      <c r="E77" s="29">
        <v>89.8809523809524</v>
      </c>
      <c r="F77" s="28" t="s">
        <v>344</v>
      </c>
    </row>
    <row r="78" spans="1:6" ht="12.75">
      <c r="A78" s="43" t="str">
        <f>HYPERLINK("http://affymetrix.arabidopsis.info/narrays/experimentpage.pl?experimentid=124","124")</f>
        <v>124</v>
      </c>
      <c r="B78" s="33" t="s">
        <v>384</v>
      </c>
      <c r="C78" s="29">
        <v>30.8173762308085</v>
      </c>
      <c r="D78" s="29">
        <v>167</v>
      </c>
      <c r="E78" s="29">
        <v>23.3532934131737</v>
      </c>
      <c r="F78" s="28" t="s">
        <v>345</v>
      </c>
    </row>
    <row r="79" spans="1:6" ht="12.75">
      <c r="A79" s="43" t="str">
        <f>HYPERLINK("http://affymetrix.arabidopsis.info/narrays/experimentpage.pl?experimentid=152","152")</f>
        <v>152</v>
      </c>
      <c r="B79" s="33" t="s">
        <v>423</v>
      </c>
      <c r="C79" s="29">
        <v>30.313233407143</v>
      </c>
      <c r="D79" s="29">
        <v>166</v>
      </c>
      <c r="E79" s="29">
        <v>53.6144578313253</v>
      </c>
      <c r="F79" s="28" t="s">
        <v>339</v>
      </c>
    </row>
    <row r="80" spans="1:6" ht="12.75">
      <c r="A80" s="43" t="str">
        <f>HYPERLINK("http://affymetrix.arabidopsis.info/narrays/experimentpage.pl?experimentid=10","10")</f>
        <v>10</v>
      </c>
      <c r="B80" s="33" t="s">
        <v>419</v>
      </c>
      <c r="C80" s="29">
        <v>29.315230571603</v>
      </c>
      <c r="D80" s="29">
        <v>164</v>
      </c>
      <c r="E80" s="29">
        <v>83.5365853658537</v>
      </c>
      <c r="F80" s="28" t="s">
        <v>339</v>
      </c>
    </row>
    <row r="81" spans="1:6" ht="12">
      <c r="A81" s="44" t="str">
        <f>HYPERLINK("http://affymetrix.arabidopsis.info/narrays/experimentpage.pl?experimentid=152","152")</f>
        <v>152</v>
      </c>
      <c r="B81" s="33" t="s">
        <v>397</v>
      </c>
      <c r="C81" s="29">
        <v>29.315230571603</v>
      </c>
      <c r="D81" s="29">
        <v>164</v>
      </c>
      <c r="E81" s="29">
        <v>79.2682926829268</v>
      </c>
      <c r="F81" s="28" t="s">
        <v>339</v>
      </c>
    </row>
    <row r="82" spans="1:6" ht="12.75">
      <c r="A82" s="43" t="str">
        <f>HYPERLINK("http://affymetrix.arabidopsis.info/narrays/experimentpage.pl?experimentid=143","143")</f>
        <v>143</v>
      </c>
      <c r="B82" s="33" t="s">
        <v>163</v>
      </c>
      <c r="C82" s="29">
        <v>26.8808814320679</v>
      </c>
      <c r="D82" s="29">
        <v>159</v>
      </c>
      <c r="E82" s="29">
        <v>74.2138364779874</v>
      </c>
      <c r="F82" s="28" t="s">
        <v>341</v>
      </c>
    </row>
    <row r="83" spans="1:6" ht="12.75">
      <c r="A83" s="43" t="str">
        <f>HYPERLINK("http://affymetrix.arabidopsis.info/narrays/experimentpage.pl?experimentid=132","132")</f>
        <v>132</v>
      </c>
      <c r="B83" s="33" t="s">
        <v>297</v>
      </c>
      <c r="C83" s="29">
        <v>26.8808814320679</v>
      </c>
      <c r="D83" s="29">
        <v>159</v>
      </c>
      <c r="E83" s="29">
        <v>44.0251572327044</v>
      </c>
      <c r="F83" s="28" t="s">
        <v>339</v>
      </c>
    </row>
    <row r="84" spans="1:6" ht="12.75">
      <c r="A84" s="43" t="str">
        <f>HYPERLINK("http://affymetrix.arabidopsis.info/narrays/experimentpage.pl?experimentid=338","338")</f>
        <v>338</v>
      </c>
      <c r="B84" s="33" t="s">
        <v>437</v>
      </c>
      <c r="C84" s="29">
        <v>26.4045289949208</v>
      </c>
      <c r="D84" s="29">
        <v>158</v>
      </c>
      <c r="E84" s="29">
        <v>87.3417721518987</v>
      </c>
      <c r="F84" s="28" t="s">
        <v>339</v>
      </c>
    </row>
    <row r="85" spans="1:6" ht="12.75">
      <c r="A85" s="43" t="str">
        <f>HYPERLINK("http://affymetrix.arabidopsis.info/narrays/experimentpage.pl?experimentid=349","349")</f>
        <v>349</v>
      </c>
      <c r="B85" s="33" t="s">
        <v>377</v>
      </c>
      <c r="C85" s="29">
        <v>26.4045289949208</v>
      </c>
      <c r="D85" s="29">
        <v>158</v>
      </c>
      <c r="E85" s="29">
        <v>81.6455696202532</v>
      </c>
      <c r="F85" s="28" t="s">
        <v>341</v>
      </c>
    </row>
    <row r="86" spans="1:6" ht="12.75">
      <c r="A86" s="43" t="str">
        <f>HYPERLINK("http://affymetrix.arabidopsis.info/narrays/experimentpage.pl?experimentid=145","145")</f>
        <v>145</v>
      </c>
      <c r="B86" s="33" t="s">
        <v>165</v>
      </c>
      <c r="C86" s="29">
        <v>25.9317179897708</v>
      </c>
      <c r="D86" s="29">
        <v>157</v>
      </c>
      <c r="E86" s="29">
        <v>94.9044585987261</v>
      </c>
      <c r="F86" s="28" t="s">
        <v>341</v>
      </c>
    </row>
    <row r="87" spans="1:6" ht="12.75">
      <c r="A87" s="43" t="str">
        <f>HYPERLINK("http://affymetrix.arabidopsis.info/narrays/experimentpage.pl?experimentid=355","355")</f>
        <v>355</v>
      </c>
      <c r="B87" s="33" t="s">
        <v>303</v>
      </c>
      <c r="C87" s="29">
        <v>25.9317179897708</v>
      </c>
      <c r="D87" s="29">
        <v>157</v>
      </c>
      <c r="E87" s="29">
        <v>28.0254777070064</v>
      </c>
      <c r="F87" s="28" t="s">
        <v>339</v>
      </c>
    </row>
    <row r="88" spans="1:6" ht="12.75">
      <c r="A88" s="43" t="str">
        <f>HYPERLINK("http://affymetrix.arabidopsis.info/narrays/experimentpage.pl?experimentid=124","124")</f>
        <v>124</v>
      </c>
      <c r="B88" s="33" t="s">
        <v>434</v>
      </c>
      <c r="C88" s="29">
        <v>25.9317179897708</v>
      </c>
      <c r="D88" s="29">
        <v>157</v>
      </c>
      <c r="E88" s="29">
        <v>18.4713375796178</v>
      </c>
      <c r="F88" s="28" t="s">
        <v>345</v>
      </c>
    </row>
    <row r="89" spans="1:6" ht="12.75">
      <c r="A89" s="43" t="str">
        <f>HYPERLINK("http://affymetrix.arabidopsis.info/narrays/experimentpage.pl?experimentid=357","357")</f>
        <v>357</v>
      </c>
      <c r="B89" s="33" t="s">
        <v>399</v>
      </c>
      <c r="C89" s="29">
        <v>24.996783067665</v>
      </c>
      <c r="D89" s="29">
        <v>155</v>
      </c>
      <c r="E89" s="29">
        <v>58.0645161290323</v>
      </c>
      <c r="F89" s="28" t="s">
        <v>339</v>
      </c>
    </row>
    <row r="90" spans="1:6" ht="12.75">
      <c r="A90" s="43" t="str">
        <f>HYPERLINK("http://affymetrix.arabidopsis.info/narrays/experimentpage.pl?experimentid=152","152")</f>
        <v>152</v>
      </c>
      <c r="B90" s="33" t="s">
        <v>180</v>
      </c>
      <c r="C90" s="29">
        <v>24.0762042089755</v>
      </c>
      <c r="D90" s="29">
        <v>153</v>
      </c>
      <c r="E90" s="29">
        <v>89.5424836601307</v>
      </c>
      <c r="F90" s="28" t="s">
        <v>339</v>
      </c>
    </row>
    <row r="91" spans="1:6" ht="12.75">
      <c r="A91" s="43" t="str">
        <f>HYPERLINK("http://affymetrix.arabidopsis.info/narrays/experimentpage.pl?experimentid=181","181")</f>
        <v>181</v>
      </c>
      <c r="B91" s="33" t="s">
        <v>309</v>
      </c>
      <c r="C91" s="29">
        <v>23.621339033918</v>
      </c>
      <c r="D91" s="29">
        <v>152</v>
      </c>
      <c r="E91" s="29">
        <v>75.6578947368421</v>
      </c>
      <c r="F91" s="28" t="s">
        <v>343</v>
      </c>
    </row>
    <row r="92" spans="1:6" ht="12.75">
      <c r="A92" s="43" t="str">
        <f>HYPERLINK("http://affymetrix.arabidopsis.info/narrays/experimentpage.pl?experimentid=186","186")</f>
        <v>186</v>
      </c>
      <c r="B92" s="33" t="s">
        <v>248</v>
      </c>
      <c r="C92" s="29">
        <v>22.2786409748431</v>
      </c>
      <c r="D92" s="29">
        <v>149</v>
      </c>
      <c r="E92" s="29">
        <v>85.234899328859</v>
      </c>
      <c r="F92" s="28" t="s">
        <v>343</v>
      </c>
    </row>
    <row r="93" spans="1:6" ht="12.75">
      <c r="A93" s="43" t="str">
        <f>HYPERLINK("http://affymetrix.arabidopsis.info/narrays/experimentpage.pl?experimentid=124","124")</f>
        <v>124</v>
      </c>
      <c r="B93" s="33" t="s">
        <v>310</v>
      </c>
      <c r="C93" s="29">
        <v>21.8384310262674</v>
      </c>
      <c r="D93" s="29">
        <v>148</v>
      </c>
      <c r="E93" s="29">
        <v>23.6486486486486</v>
      </c>
      <c r="F93" s="28" t="s">
        <v>345</v>
      </c>
    </row>
    <row r="94" spans="1:6" ht="12.75">
      <c r="A94" s="43" t="str">
        <f>HYPERLINK("http://affymetrix.arabidopsis.info/narrays/experimentpage.pl?experimentid=152","152")</f>
        <v>152</v>
      </c>
      <c r="B94" s="33" t="s">
        <v>31</v>
      </c>
      <c r="C94" s="29">
        <v>21.4019281139437</v>
      </c>
      <c r="D94" s="29">
        <v>147</v>
      </c>
      <c r="E94" s="29">
        <v>90.4761904761905</v>
      </c>
      <c r="F94" s="28" t="s">
        <v>342</v>
      </c>
    </row>
    <row r="95" spans="1:6" ht="12">
      <c r="A95" s="44" t="str">
        <f>HYPERLINK("http://affymetrix.arabidopsis.info/narrays/experimentpage.pl?experimentid=32","32")</f>
        <v>32</v>
      </c>
      <c r="B95" s="40" t="s">
        <v>381</v>
      </c>
      <c r="C95" s="29">
        <v>21.4019281139437</v>
      </c>
      <c r="D95" s="29">
        <v>147</v>
      </c>
      <c r="E95" s="29">
        <v>79.5918367346939</v>
      </c>
      <c r="F95" s="28" t="s">
        <v>343</v>
      </c>
    </row>
    <row r="96" spans="1:6" ht="12.75">
      <c r="A96" s="43" t="str">
        <f>HYPERLINK("http://affymetrix.arabidopsis.info/narrays/experimentpage.pl?experimentid=81","81")</f>
        <v>81</v>
      </c>
      <c r="B96" s="33" t="s">
        <v>216</v>
      </c>
      <c r="C96" s="29">
        <v>21.4019281139437</v>
      </c>
      <c r="D96" s="29">
        <v>147</v>
      </c>
      <c r="E96" s="29">
        <v>67.3469387755102</v>
      </c>
      <c r="F96" s="28" t="s">
        <v>339</v>
      </c>
    </row>
    <row r="97" spans="1:6" ht="12.75">
      <c r="A97" s="43" t="str">
        <f>HYPERLINK("http://affymetrix.arabidopsis.info/narrays/experimentpage.pl?experimentid=351","351")</f>
        <v>351</v>
      </c>
      <c r="B97" s="33" t="s">
        <v>402</v>
      </c>
      <c r="C97" s="29">
        <v>21.4019281139437</v>
      </c>
      <c r="D97" s="29">
        <v>147</v>
      </c>
      <c r="E97" s="29">
        <v>63.265306122449</v>
      </c>
      <c r="F97" s="28" t="s">
        <v>339</v>
      </c>
    </row>
    <row r="98" spans="1:6" ht="12">
      <c r="A98" s="44" t="str">
        <f>HYPERLINK("http://affymetrix.arabidopsis.info/narrays/experimentpage.pl?experimentid=328","53/328")</f>
        <v>53/328</v>
      </c>
      <c r="B98" s="33" t="s">
        <v>304</v>
      </c>
      <c r="C98" s="29">
        <v>21.4019281139437</v>
      </c>
      <c r="D98" s="29">
        <v>147</v>
      </c>
      <c r="E98" s="29">
        <v>17.687074829932</v>
      </c>
      <c r="F98" s="28" t="s">
        <v>344</v>
      </c>
    </row>
    <row r="99" spans="1:6" ht="12">
      <c r="A99" s="44">
        <v>150</v>
      </c>
      <c r="B99" s="33" t="s">
        <v>32</v>
      </c>
      <c r="C99" s="29">
        <v>20.5401145577354</v>
      </c>
      <c r="D99" s="29">
        <v>145</v>
      </c>
      <c r="E99" s="29">
        <v>86.896551724138</v>
      </c>
      <c r="F99" s="28" t="s">
        <v>342</v>
      </c>
    </row>
    <row r="100" spans="1:6" ht="12.75">
      <c r="A100" s="43" t="str">
        <f>HYPERLINK("http://affymetrix.arabidopsis.info/narrays/experimentpage.pl?experimentid=77","77")</f>
        <v>77</v>
      </c>
      <c r="B100" s="33" t="s">
        <v>376</v>
      </c>
      <c r="C100" s="29">
        <v>20.5401145577354</v>
      </c>
      <c r="D100" s="29">
        <v>145</v>
      </c>
      <c r="E100" s="29">
        <v>68.2758620689655</v>
      </c>
      <c r="F100" s="28" t="s">
        <v>341</v>
      </c>
    </row>
    <row r="101" spans="1:6" ht="12.75">
      <c r="A101" s="43" t="str">
        <f>HYPERLINK("http://affymetrix.arabidopsis.info/narrays/experimentpage.pl?experimentid=133","133")</f>
        <v>133</v>
      </c>
      <c r="B101" s="33" t="s">
        <v>241</v>
      </c>
      <c r="C101" s="29">
        <v>19.6933449138301</v>
      </c>
      <c r="D101" s="29">
        <v>143</v>
      </c>
      <c r="E101" s="29">
        <v>9.0909090909091</v>
      </c>
      <c r="F101" s="28" t="s">
        <v>339</v>
      </c>
    </row>
    <row r="102" spans="1:6" ht="12.75">
      <c r="A102" s="43" t="str">
        <f>HYPERLINK("http://affymetrix.arabidopsis.info/narrays/experimentpage.pl?experimentid=337","337")</f>
        <v>337</v>
      </c>
      <c r="B102" s="33" t="s">
        <v>242</v>
      </c>
      <c r="C102" s="29">
        <v>19.2756477685405</v>
      </c>
      <c r="D102" s="29">
        <v>142</v>
      </c>
      <c r="E102" s="29">
        <v>84.5070422535211</v>
      </c>
      <c r="F102" s="28" t="s">
        <v>339</v>
      </c>
    </row>
    <row r="103" spans="1:6" ht="12.75">
      <c r="A103" s="43" t="str">
        <f>HYPERLINK("http://affymetrix.arabidopsis.info/narrays/experimentpage.pl?experimentid=353","353")</f>
        <v>353</v>
      </c>
      <c r="B103" s="33" t="s">
        <v>271</v>
      </c>
      <c r="C103" s="29">
        <v>19.2756477685405</v>
      </c>
      <c r="D103" s="29">
        <v>142</v>
      </c>
      <c r="E103" s="29">
        <v>58.4507042253521</v>
      </c>
      <c r="F103" s="28" t="s">
        <v>339</v>
      </c>
    </row>
    <row r="104" spans="1:6" ht="12.75">
      <c r="A104" s="43" t="str">
        <f>HYPERLINK("http://affymetrix.arabidopsis.info/narrays/experimentpage.pl?experimentid=181","181")</f>
        <v>181</v>
      </c>
      <c r="B104" s="33" t="s">
        <v>26</v>
      </c>
      <c r="C104" s="29">
        <v>18.8617675303634</v>
      </c>
      <c r="D104" s="29">
        <v>141</v>
      </c>
      <c r="E104" s="29">
        <v>31.9148936170213</v>
      </c>
      <c r="F104" s="28" t="s">
        <v>343</v>
      </c>
    </row>
    <row r="105" spans="1:6" ht="12.75">
      <c r="A105" s="43" t="str">
        <f>HYPERLINK("http://affymetrix.arabidopsis.info/narrays/experimentpage.pl?experimentid=140","140")</f>
        <v>140</v>
      </c>
      <c r="B105" s="33" t="s">
        <v>160</v>
      </c>
      <c r="C105" s="29">
        <v>18.4517233461254</v>
      </c>
      <c r="D105" s="29">
        <v>140</v>
      </c>
      <c r="E105" s="29">
        <v>94.2857142857143</v>
      </c>
      <c r="F105" s="28" t="s">
        <v>341</v>
      </c>
    </row>
    <row r="106" spans="1:6" ht="12.75">
      <c r="A106" s="43" t="str">
        <f>HYPERLINK("http://affymetrix.arabidopsis.info/narrays/experimentpage.pl?experimentid=177","177")</f>
        <v>177</v>
      </c>
      <c r="B106" s="33" t="s">
        <v>335</v>
      </c>
      <c r="C106" s="29">
        <v>18.0455346108985</v>
      </c>
      <c r="D106" s="29">
        <v>139</v>
      </c>
      <c r="E106" s="29">
        <v>34.5323741007194</v>
      </c>
      <c r="F106" s="28" t="s">
        <v>339</v>
      </c>
    </row>
    <row r="107" spans="1:6" ht="12">
      <c r="A107" s="44" t="str">
        <f>HYPERLINK("http://affymetrix.arabidopsis.info/narrays/experimentpage.pl?experimentid=328","53/328")</f>
        <v>53/328</v>
      </c>
      <c r="B107" s="33" t="s">
        <v>305</v>
      </c>
      <c r="C107" s="29">
        <v>17.2448023310802</v>
      </c>
      <c r="D107" s="29">
        <v>137</v>
      </c>
      <c r="E107" s="29">
        <v>21.1678832116788</v>
      </c>
      <c r="F107" s="28" t="s">
        <v>344</v>
      </c>
    </row>
    <row r="108" spans="1:6" ht="12.75">
      <c r="A108" s="43" t="str">
        <f>HYPERLINK("http://affymetrix.arabidopsis.info/narrays/experimentpage.pl?experimentid=180","180")</f>
        <v>180</v>
      </c>
      <c r="B108" s="33" t="s">
        <v>336</v>
      </c>
      <c r="C108" s="29">
        <v>16.850298851034</v>
      </c>
      <c r="D108" s="29">
        <v>136</v>
      </c>
      <c r="E108" s="29">
        <v>93.3823529411765</v>
      </c>
      <c r="F108" s="28" t="s">
        <v>339</v>
      </c>
    </row>
    <row r="109" spans="1:6" ht="12.75">
      <c r="A109" s="43" t="str">
        <f>HYPERLINK("http://affymetrix.arabidopsis.info/narrays/experimentpage.pl?experimentid=142","142")</f>
        <v>142</v>
      </c>
      <c r="B109" s="33" t="s">
        <v>162</v>
      </c>
      <c r="C109" s="29">
        <v>16.4597309564929</v>
      </c>
      <c r="D109" s="29">
        <v>135</v>
      </c>
      <c r="E109" s="29">
        <v>92.5925925925926</v>
      </c>
      <c r="F109" s="28" t="s">
        <v>341</v>
      </c>
    </row>
    <row r="110" spans="1:6" ht="12.75">
      <c r="A110" s="43" t="str">
        <f>HYPERLINK("http://affymetrix.arabidopsis.info/narrays/experimentpage.pl?experimentid=356","356")</f>
        <v>356</v>
      </c>
      <c r="B110" s="33" t="s">
        <v>88</v>
      </c>
      <c r="C110" s="29">
        <v>15.3118490582747</v>
      </c>
      <c r="D110" s="29">
        <v>132</v>
      </c>
      <c r="E110" s="29">
        <v>25</v>
      </c>
      <c r="F110" s="28" t="s">
        <v>339</v>
      </c>
    </row>
    <row r="111" spans="1:6" ht="12">
      <c r="A111" s="44" t="str">
        <f>HYPERLINK("http://affymetrix.arabidopsis.info/narrays/experimentpage.pl?experimentid=186","186")</f>
        <v>186</v>
      </c>
      <c r="B111" s="35" t="s">
        <v>348</v>
      </c>
      <c r="C111" s="29">
        <v>14.9372331447374</v>
      </c>
      <c r="D111" s="29">
        <v>131</v>
      </c>
      <c r="E111" s="29">
        <v>64.8854961832061</v>
      </c>
      <c r="F111" s="28" t="s">
        <v>343</v>
      </c>
    </row>
    <row r="112" spans="1:6" ht="12.75">
      <c r="A112" s="43" t="str">
        <f>HYPERLINK("http://affymetrix.arabidopsis.info/narrays/experimentpage.pl?experimentid=152","152")</f>
        <v>152</v>
      </c>
      <c r="B112" s="33" t="s">
        <v>285</v>
      </c>
      <c r="C112" s="29">
        <v>14.2001487503768</v>
      </c>
      <c r="D112" s="29">
        <v>129</v>
      </c>
      <c r="E112" s="29">
        <v>39.5348837209302</v>
      </c>
      <c r="F112" s="28" t="s">
        <v>339</v>
      </c>
    </row>
    <row r="113" spans="1:6" ht="12.75">
      <c r="A113" s="43" t="str">
        <f>HYPERLINK("http://affymetrix.arabidopsis.info/narrays/experimentpage.pl?experimentid=151","151")</f>
        <v>151</v>
      </c>
      <c r="B113" s="33" t="s">
        <v>33</v>
      </c>
      <c r="C113" s="29">
        <v>13.8377247175179</v>
      </c>
      <c r="D113" s="29">
        <v>128</v>
      </c>
      <c r="E113" s="29">
        <v>95.3125</v>
      </c>
      <c r="F113" s="28" t="s">
        <v>342</v>
      </c>
    </row>
    <row r="114" spans="1:6" ht="12.75">
      <c r="A114" s="43" t="str">
        <f>HYPERLINK("http://affymetrix.arabidopsis.info/narrays/experimentpage.pl?experimentid=155","155")</f>
        <v>155</v>
      </c>
      <c r="B114" s="33" t="s">
        <v>274</v>
      </c>
      <c r="C114" s="29">
        <v>13.8377247175179</v>
      </c>
      <c r="D114" s="29">
        <v>128</v>
      </c>
      <c r="E114" s="29">
        <v>56.25</v>
      </c>
      <c r="F114" s="28" t="s">
        <v>346</v>
      </c>
    </row>
    <row r="115" spans="1:6" ht="12.75">
      <c r="A115" s="43" t="str">
        <f>HYPERLINK("http://affymetrix.arabidopsis.info/narrays/experimentpage.pl?experimentid=355","355")</f>
        <v>355</v>
      </c>
      <c r="B115" s="33" t="s">
        <v>89</v>
      </c>
      <c r="C115" s="29">
        <v>13.8377247175179</v>
      </c>
      <c r="D115" s="29">
        <v>128</v>
      </c>
      <c r="E115" s="29">
        <v>39.0625</v>
      </c>
      <c r="F115" s="28" t="s">
        <v>339</v>
      </c>
    </row>
    <row r="116" spans="1:6" ht="12.75">
      <c r="A116" s="43" t="str">
        <f>HYPERLINK("http://affymetrix.arabidopsis.info/narrays/experimentpage.pl?experimentid=108","108")</f>
        <v>108</v>
      </c>
      <c r="B116" s="33" t="s">
        <v>354</v>
      </c>
      <c r="C116" s="29">
        <v>13.8377247175179</v>
      </c>
      <c r="D116" s="29">
        <v>128</v>
      </c>
      <c r="E116" s="29">
        <v>18.75</v>
      </c>
      <c r="F116" s="28" t="s">
        <v>346</v>
      </c>
    </row>
    <row r="117" spans="1:6" ht="12.75">
      <c r="A117" s="43" t="str">
        <f>HYPERLINK("http://affymetrix.arabidopsis.info/narrays/experimentpage.pl?experimentid=179","179")</f>
        <v>179</v>
      </c>
      <c r="B117" s="35" t="s">
        <v>281</v>
      </c>
      <c r="C117" s="29">
        <v>13.4794095765861</v>
      </c>
      <c r="D117" s="29">
        <v>127</v>
      </c>
      <c r="E117" s="29">
        <v>57.4803149606299</v>
      </c>
      <c r="F117" s="28" t="s">
        <v>343</v>
      </c>
    </row>
    <row r="118" spans="1:6" ht="12.75">
      <c r="A118" s="43" t="str">
        <f>HYPERLINK("http://affymetrix.arabidopsis.info/narrays/experimentpage.pl?experimentid=155","155")</f>
        <v>155</v>
      </c>
      <c r="B118" s="33" t="s">
        <v>24</v>
      </c>
      <c r="C118" s="29">
        <v>13.4794095765861</v>
      </c>
      <c r="D118" s="29">
        <v>127</v>
      </c>
      <c r="E118" s="29">
        <v>38.5826771653543</v>
      </c>
      <c r="F118" s="28" t="s">
        <v>346</v>
      </c>
    </row>
    <row r="119" spans="1:6" ht="12.75">
      <c r="A119" s="43" t="str">
        <f>HYPERLINK("http://affymetrix.arabidopsis.info/narrays/experimentpage.pl?experimentid=152","152")</f>
        <v>152</v>
      </c>
      <c r="B119" s="33" t="s">
        <v>34</v>
      </c>
      <c r="C119" s="29">
        <v>13.1252262820885</v>
      </c>
      <c r="D119" s="29">
        <v>126</v>
      </c>
      <c r="E119" s="29">
        <v>69.047619047619</v>
      </c>
      <c r="F119" s="28" t="s">
        <v>342</v>
      </c>
    </row>
    <row r="120" spans="1:6" ht="12.75">
      <c r="A120" s="43" t="str">
        <f>HYPERLINK("http://affymetrix.arabidopsis.info/narrays/experimentpage.pl?experimentid=70","70")</f>
        <v>70</v>
      </c>
      <c r="B120" s="33" t="s">
        <v>378</v>
      </c>
      <c r="C120" s="29">
        <v>13.1252262820885</v>
      </c>
      <c r="D120" s="29">
        <v>126</v>
      </c>
      <c r="E120" s="29">
        <v>52.3809523809524</v>
      </c>
      <c r="F120" s="28" t="s">
        <v>341</v>
      </c>
    </row>
    <row r="121" spans="1:6" ht="12">
      <c r="A121" s="44">
        <v>150</v>
      </c>
      <c r="B121" s="33" t="s">
        <v>36</v>
      </c>
      <c r="C121" s="29">
        <v>12.7751980864718</v>
      </c>
      <c r="D121" s="29">
        <v>125</v>
      </c>
      <c r="E121" s="29">
        <v>9.6</v>
      </c>
      <c r="F121" s="28" t="s">
        <v>342</v>
      </c>
    </row>
    <row r="122" spans="1:6" ht="12.75">
      <c r="A122" s="43" t="str">
        <f>HYPERLINK("http://affymetrix.arabidopsis.info/narrays/experimentpage.pl?experimentid=178","178")</f>
        <v>178</v>
      </c>
      <c r="B122" s="33" t="s">
        <v>446</v>
      </c>
      <c r="C122" s="29">
        <v>12.4293485430795</v>
      </c>
      <c r="D122" s="29">
        <v>124</v>
      </c>
      <c r="E122" s="29">
        <v>50</v>
      </c>
      <c r="F122" s="28" t="s">
        <v>343</v>
      </c>
    </row>
    <row r="123" spans="1:6" ht="12.75">
      <c r="A123" s="43" t="str">
        <f>HYPERLINK("http://affymetrix.arabidopsis.info/narrays/experimentpage.pl?experimentid=124","124")</f>
        <v>124</v>
      </c>
      <c r="B123" s="33" t="s">
        <v>432</v>
      </c>
      <c r="C123" s="29">
        <v>12.0877015089286</v>
      </c>
      <c r="D123" s="29">
        <v>123</v>
      </c>
      <c r="E123" s="29">
        <v>81.30081300813</v>
      </c>
      <c r="F123" s="28" t="s">
        <v>345</v>
      </c>
    </row>
    <row r="124" spans="1:6" ht="12.75">
      <c r="A124" s="43" t="str">
        <f>HYPERLINK("http://affymetrix.arabidopsis.info/narrays/experimentpage.pl?experimentid=185","185")</f>
        <v>185</v>
      </c>
      <c r="B124" s="33" t="s">
        <v>246</v>
      </c>
      <c r="C124" s="29">
        <v>11.7502811472749</v>
      </c>
      <c r="D124" s="29">
        <v>122</v>
      </c>
      <c r="E124" s="29">
        <v>82.7868852459016</v>
      </c>
      <c r="F124" s="28" t="s">
        <v>343</v>
      </c>
    </row>
    <row r="125" spans="1:6" ht="12.75">
      <c r="A125" s="43" t="str">
        <f>HYPERLINK("http://affymetrix.arabidopsis.info/narrays/experimentpage.pl?experimentid=179","179")</f>
        <v>179</v>
      </c>
      <c r="B125" s="33" t="s">
        <v>445</v>
      </c>
      <c r="C125" s="29">
        <v>11.7502811472749</v>
      </c>
      <c r="D125" s="29">
        <v>122</v>
      </c>
      <c r="E125" s="29">
        <v>56.5573770491803</v>
      </c>
      <c r="F125" s="28" t="s">
        <v>343</v>
      </c>
    </row>
    <row r="126" spans="1:6" ht="12.75">
      <c r="A126" s="43" t="str">
        <f>HYPERLINK("http://affymetrix.arabidopsis.info/narrays/experimentpage.pl?experimentid=174","174")</f>
        <v>174</v>
      </c>
      <c r="B126" s="33" t="s">
        <v>175</v>
      </c>
      <c r="C126" s="29">
        <v>11.4171119299346</v>
      </c>
      <c r="D126" s="29">
        <v>121</v>
      </c>
      <c r="E126" s="29">
        <v>72.7272727272727</v>
      </c>
      <c r="F126" s="28" t="s">
        <v>343</v>
      </c>
    </row>
    <row r="127" spans="1:6" ht="12.75">
      <c r="A127" s="43" t="str">
        <f>HYPERLINK("http://affymetrix.arabidopsis.info/narrays/experimentpage.pl?experimentid=155","155")</f>
        <v>155</v>
      </c>
      <c r="B127" s="33" t="s">
        <v>424</v>
      </c>
      <c r="C127" s="29">
        <v>11.4171119299346</v>
      </c>
      <c r="D127" s="29">
        <v>121</v>
      </c>
      <c r="E127" s="29">
        <v>62.8099173553719</v>
      </c>
      <c r="F127" s="28" t="s">
        <v>339</v>
      </c>
    </row>
    <row r="128" spans="1:6" ht="12.75">
      <c r="A128" s="43" t="str">
        <f>HYPERLINK("http://affymetrix.arabidopsis.info/narrays/experimentpage.pl?experimentid=124","124")</f>
        <v>124</v>
      </c>
      <c r="B128" s="33" t="s">
        <v>435</v>
      </c>
      <c r="C128" s="29">
        <v>11.4171119299346</v>
      </c>
      <c r="D128" s="29">
        <v>121</v>
      </c>
      <c r="E128" s="29">
        <v>40.495867768595</v>
      </c>
      <c r="F128" s="28" t="s">
        <v>345</v>
      </c>
    </row>
    <row r="129" spans="1:6" ht="12.75">
      <c r="A129" s="43" t="str">
        <f>HYPERLINK("http://affymetrix.arabidopsis.info/narrays/experimentpage.pl?experimentid=356","356")</f>
        <v>356</v>
      </c>
      <c r="B129" s="33" t="s">
        <v>302</v>
      </c>
      <c r="C129" s="29">
        <v>11.0882186393256</v>
      </c>
      <c r="D129" s="29">
        <v>120</v>
      </c>
      <c r="E129" s="29">
        <v>64.1666666666667</v>
      </c>
      <c r="F129" s="28" t="s">
        <v>339</v>
      </c>
    </row>
    <row r="130" spans="1:6" ht="12.75">
      <c r="A130" s="43" t="str">
        <f>HYPERLINK("http://affymetrix.arabidopsis.info/narrays/experimentpage.pl?experimentid=185","185")</f>
        <v>185</v>
      </c>
      <c r="B130" s="33" t="s">
        <v>245</v>
      </c>
      <c r="C130" s="29">
        <v>10.7636263701855</v>
      </c>
      <c r="D130" s="29">
        <v>119</v>
      </c>
      <c r="E130" s="29">
        <v>56.3025210084034</v>
      </c>
      <c r="F130" s="28" t="s">
        <v>343</v>
      </c>
    </row>
    <row r="131" spans="1:6" ht="12.75">
      <c r="A131" s="43" t="str">
        <f>HYPERLINK("http://affymetrix.arabidopsis.info/narrays/experimentpage.pl?experimentid=150","150")</f>
        <v>150</v>
      </c>
      <c r="B131" s="33" t="s">
        <v>41</v>
      </c>
      <c r="C131" s="29">
        <v>10.7636263701855</v>
      </c>
      <c r="D131" s="29">
        <v>119</v>
      </c>
      <c r="E131" s="29">
        <v>13.4453781512605</v>
      </c>
      <c r="F131" s="28" t="s">
        <v>342</v>
      </c>
    </row>
    <row r="132" spans="1:6" ht="12.75">
      <c r="A132" s="43" t="str">
        <f>HYPERLINK("http://affymetrix.arabidopsis.info/narrays/experimentpage.pl?experimentid=151","151")</f>
        <v>151</v>
      </c>
      <c r="B132" s="33" t="s">
        <v>133</v>
      </c>
      <c r="C132" s="29">
        <v>10.443360530922</v>
      </c>
      <c r="D132" s="29">
        <v>118</v>
      </c>
      <c r="E132" s="29">
        <v>98.3050847457627</v>
      </c>
      <c r="F132" s="28" t="s">
        <v>342</v>
      </c>
    </row>
    <row r="133" spans="1:6" ht="12">
      <c r="A133" s="44" t="str">
        <f>HYPERLINK("http://affymetrix.arabidopsis.info/narrays/experimentpage.pl?experimentid=32","32")</f>
        <v>32</v>
      </c>
      <c r="B133" s="39" t="s">
        <v>382</v>
      </c>
      <c r="C133" s="29">
        <v>10.443360530922</v>
      </c>
      <c r="D133" s="29">
        <v>118</v>
      </c>
      <c r="E133" s="29">
        <v>49.1525423728814</v>
      </c>
      <c r="F133" s="28" t="s">
        <v>345</v>
      </c>
    </row>
    <row r="134" spans="1:6" ht="12.75">
      <c r="A134" s="43" t="str">
        <f>HYPERLINK("http://affymetrix.arabidopsis.info/narrays/experimentpage.pl?experimentid=179","179")</f>
        <v>179</v>
      </c>
      <c r="B134" s="33" t="s">
        <v>262</v>
      </c>
      <c r="C134" s="29">
        <v>10.443360530922</v>
      </c>
      <c r="D134" s="29">
        <v>118</v>
      </c>
      <c r="E134" s="29">
        <v>47.4576271186441</v>
      </c>
      <c r="F134" s="28" t="s">
        <v>343</v>
      </c>
    </row>
    <row r="135" spans="1:6" ht="12.75">
      <c r="A135" s="43" t="str">
        <f>HYPERLINK("http://affymetrix.arabidopsis.info/narrays/experimentpage.pl?experimentid=70","70")</f>
        <v>70</v>
      </c>
      <c r="B135" s="33" t="s">
        <v>211</v>
      </c>
      <c r="C135" s="29">
        <v>10.1274468445419</v>
      </c>
      <c r="D135" s="29">
        <v>117</v>
      </c>
      <c r="E135" s="29">
        <v>81.1965811965812</v>
      </c>
      <c r="F135" s="28" t="s">
        <v>339</v>
      </c>
    </row>
    <row r="136" spans="1:6" ht="12.75">
      <c r="A136" s="43" t="str">
        <f>HYPERLINK("http://affymetrix.arabidopsis.info/narrays/experimentpage.pl?experimentid=141","141")</f>
        <v>141</v>
      </c>
      <c r="B136" s="33" t="s">
        <v>161</v>
      </c>
      <c r="C136" s="29">
        <v>9.81591134910191</v>
      </c>
      <c r="D136" s="29">
        <v>116</v>
      </c>
      <c r="E136" s="29">
        <v>87.0689655172414</v>
      </c>
      <c r="F136" s="28" t="s">
        <v>341</v>
      </c>
    </row>
    <row r="137" spans="1:6" ht="12.75">
      <c r="A137" s="43" t="str">
        <f>HYPERLINK("http://affymetrix.arabidopsis.info/narrays/experimentpage.pl?experimentid=179","179")</f>
        <v>179</v>
      </c>
      <c r="B137" s="35" t="s">
        <v>280</v>
      </c>
      <c r="C137" s="29">
        <v>9.81591134910191</v>
      </c>
      <c r="D137" s="29">
        <v>116</v>
      </c>
      <c r="E137" s="29">
        <v>53.448275862069</v>
      </c>
      <c r="F137" s="28" t="s">
        <v>343</v>
      </c>
    </row>
    <row r="138" spans="1:6" ht="12.75">
      <c r="A138" s="43" t="str">
        <f>HYPERLINK("http://affymetrix.arabidopsis.info/narrays/experimentpage.pl?experimentid=150","150")</f>
        <v>150</v>
      </c>
      <c r="B138" s="33" t="s">
        <v>134</v>
      </c>
      <c r="C138" s="29">
        <v>9.50878039761569</v>
      </c>
      <c r="D138" s="29">
        <v>115</v>
      </c>
      <c r="E138" s="29">
        <v>79.1304347826087</v>
      </c>
      <c r="F138" s="28" t="s">
        <v>342</v>
      </c>
    </row>
    <row r="139" spans="1:6" ht="12.75">
      <c r="A139" s="43" t="str">
        <f>HYPERLINK("http://affymetrix.arabidopsis.info/narrays/experimentpage.pl?experimentid=175","175")</f>
        <v>175</v>
      </c>
      <c r="B139" s="33" t="s">
        <v>4</v>
      </c>
      <c r="C139" s="29">
        <v>9.50878039761569</v>
      </c>
      <c r="D139" s="29">
        <v>115</v>
      </c>
      <c r="E139" s="29">
        <v>76.5217391304348</v>
      </c>
      <c r="F139" s="28" t="s">
        <v>343</v>
      </c>
    </row>
    <row r="140" spans="1:6" ht="12.75">
      <c r="A140" s="43" t="str">
        <f>HYPERLINK("http://affymetrix.arabidopsis.info/narrays/experimentpage.pl?experimentid=171","171")</f>
        <v>171</v>
      </c>
      <c r="B140" s="33" t="s">
        <v>261</v>
      </c>
      <c r="C140" s="29">
        <v>9.50878039761569</v>
      </c>
      <c r="D140" s="29">
        <v>115</v>
      </c>
      <c r="E140" s="29">
        <v>31.304347826087</v>
      </c>
      <c r="F140" s="28" t="s">
        <v>344</v>
      </c>
    </row>
    <row r="141" spans="1:6" ht="12.75">
      <c r="A141" s="43" t="str">
        <f>HYPERLINK("http://affymetrix.arabidopsis.info/narrays/experimentpage.pl?experimentid=335","335")</f>
        <v>335</v>
      </c>
      <c r="B141" s="33" t="s">
        <v>275</v>
      </c>
      <c r="C141" s="29">
        <v>9.20608065734397</v>
      </c>
      <c r="D141" s="29">
        <v>114</v>
      </c>
      <c r="E141" s="29">
        <v>75.438596491228</v>
      </c>
      <c r="F141" s="28" t="s">
        <v>339</v>
      </c>
    </row>
    <row r="142" spans="1:6" ht="12.75">
      <c r="A142" s="43" t="str">
        <f>HYPERLINK("http://affymetrix.arabidopsis.info/narrays/experimentpage.pl?experimentid=180","180")</f>
        <v>180</v>
      </c>
      <c r="B142" s="33" t="s">
        <v>318</v>
      </c>
      <c r="C142" s="29">
        <v>9.20608065734397</v>
      </c>
      <c r="D142" s="29">
        <v>114</v>
      </c>
      <c r="E142" s="29">
        <v>67.5438596491228</v>
      </c>
      <c r="F142" s="28" t="s">
        <v>339</v>
      </c>
    </row>
    <row r="143" spans="1:6" ht="12.75">
      <c r="A143" s="43" t="str">
        <f>HYPERLINK("http://affymetrix.arabidopsis.info/narrays/experimentpage.pl?experimentid=178","178")</f>
        <v>178</v>
      </c>
      <c r="B143" s="33" t="s">
        <v>319</v>
      </c>
      <c r="C143" s="29">
        <v>9.20608065734397</v>
      </c>
      <c r="D143" s="29">
        <v>114</v>
      </c>
      <c r="E143" s="29">
        <v>65.7894736842105</v>
      </c>
      <c r="F143" s="28" t="s">
        <v>343</v>
      </c>
    </row>
    <row r="144" spans="1:6" ht="12.75">
      <c r="A144" s="43" t="str">
        <f>HYPERLINK("http://affymetrix.arabidopsis.info/narrays/experimentpage.pl?experimentid=155","155")</f>
        <v>155</v>
      </c>
      <c r="B144" s="33" t="s">
        <v>25</v>
      </c>
      <c r="C144" s="29">
        <v>8.90783910838622</v>
      </c>
      <c r="D144" s="29">
        <v>113</v>
      </c>
      <c r="E144" s="29">
        <v>50.4424778761062</v>
      </c>
      <c r="F144" s="28" t="s">
        <v>346</v>
      </c>
    </row>
    <row r="145" spans="1:6" ht="12.75">
      <c r="A145" s="43" t="str">
        <f>HYPERLINK("http://affymetrix.arabidopsis.info/narrays/experimentpage.pl?experimentid=70","70")</f>
        <v>70</v>
      </c>
      <c r="B145" s="33" t="s">
        <v>379</v>
      </c>
      <c r="C145" s="29">
        <v>8.614083041482</v>
      </c>
      <c r="D145" s="29">
        <v>112</v>
      </c>
      <c r="E145" s="29">
        <v>70.5357142857143</v>
      </c>
      <c r="F145" s="28" t="s">
        <v>341</v>
      </c>
    </row>
    <row r="146" spans="1:6" ht="12.75">
      <c r="A146" s="43" t="str">
        <f>HYPERLINK("http://affymetrix.arabidopsis.info/narrays/experimentpage.pl?experimentid=177","177")</f>
        <v>177</v>
      </c>
      <c r="B146" s="33" t="s">
        <v>7</v>
      </c>
      <c r="C146" s="29">
        <v>8.614083041482</v>
      </c>
      <c r="D146" s="29">
        <v>112</v>
      </c>
      <c r="E146" s="29">
        <v>54.4642857142857</v>
      </c>
      <c r="F146" s="28" t="s">
        <v>343</v>
      </c>
    </row>
    <row r="147" spans="1:6" ht="12.75">
      <c r="A147" s="43" t="str">
        <f>HYPERLINK("http://affymetrix.arabidopsis.info/narrays/experimentpage.pl?experimentid=179","179")</f>
        <v>179</v>
      </c>
      <c r="B147" s="33" t="s">
        <v>250</v>
      </c>
      <c r="C147" s="29">
        <v>8.614083041482</v>
      </c>
      <c r="D147" s="29">
        <v>112</v>
      </c>
      <c r="E147" s="29">
        <v>47.3214285714286</v>
      </c>
      <c r="F147" s="28" t="s">
        <v>343</v>
      </c>
    </row>
    <row r="148" spans="1:6" ht="12.75">
      <c r="A148" s="43" t="str">
        <f>HYPERLINK("http://affymetrix.arabidopsis.info/narrays/experimentpage.pl?experimentid=357","357")</f>
        <v>357</v>
      </c>
      <c r="B148" s="33" t="s">
        <v>400</v>
      </c>
      <c r="C148" s="29">
        <v>8.04013805043324</v>
      </c>
      <c r="D148" s="29">
        <v>110</v>
      </c>
      <c r="E148" s="29">
        <v>60.9090909090909</v>
      </c>
      <c r="F148" s="28" t="s">
        <v>339</v>
      </c>
    </row>
    <row r="149" spans="1:6" ht="12.75">
      <c r="A149" s="43" t="str">
        <f>HYPERLINK("http://affymetrix.arabidopsis.info/narrays/experimentpage.pl?experimentid=155","155")</f>
        <v>155</v>
      </c>
      <c r="B149" s="33" t="s">
        <v>206</v>
      </c>
      <c r="C149" s="29">
        <v>8.04013805043324</v>
      </c>
      <c r="D149" s="29">
        <v>110</v>
      </c>
      <c r="E149" s="29">
        <v>60</v>
      </c>
      <c r="F149" s="28" t="s">
        <v>339</v>
      </c>
    </row>
    <row r="150" spans="1:6" ht="12.75">
      <c r="A150" s="43" t="str">
        <f>HYPERLINK("http://affymetrix.arabidopsis.info/narrays/experimentpage.pl?experimentid=187","187")</f>
        <v>187</v>
      </c>
      <c r="B150" s="33" t="s">
        <v>255</v>
      </c>
      <c r="C150" s="29">
        <v>7.48447007914982</v>
      </c>
      <c r="D150" s="29">
        <v>108</v>
      </c>
      <c r="E150" s="29">
        <v>68.5185185185185</v>
      </c>
      <c r="F150" s="28" t="s">
        <v>343</v>
      </c>
    </row>
    <row r="151" spans="1:6" ht="12.75">
      <c r="A151" s="43" t="str">
        <f>HYPERLINK("http://affymetrix.arabidopsis.info/narrays/experimentpage.pl?experimentid=152","152")</f>
        <v>152</v>
      </c>
      <c r="B151" s="33" t="s">
        <v>179</v>
      </c>
      <c r="C151" s="29">
        <v>7.48447007914982</v>
      </c>
      <c r="D151" s="29">
        <v>108</v>
      </c>
      <c r="E151" s="29">
        <v>63.8888888888889</v>
      </c>
      <c r="F151" s="28" t="s">
        <v>339</v>
      </c>
    </row>
    <row r="152" spans="1:6" ht="12.75">
      <c r="A152" s="43" t="str">
        <f>HYPERLINK("http://affymetrix.arabidopsis.info/narrays/experimentpage.pl?experimentid=138","138")</f>
        <v>138</v>
      </c>
      <c r="B152" s="33" t="s">
        <v>158</v>
      </c>
      <c r="C152" s="29">
        <v>7.21356137931835</v>
      </c>
      <c r="D152" s="29">
        <v>107</v>
      </c>
      <c r="E152" s="29">
        <v>76.6355140186916</v>
      </c>
      <c r="F152" s="28" t="s">
        <v>341</v>
      </c>
    </row>
    <row r="153" spans="1:6" ht="12.75">
      <c r="A153" s="43" t="str">
        <f>HYPERLINK("http://affymetrix.arabidopsis.info/narrays/experimentpage.pl?experimentid=176","176")</f>
        <v>176</v>
      </c>
      <c r="B153" s="33" t="s">
        <v>447</v>
      </c>
      <c r="C153" s="29">
        <v>6.94730817791599</v>
      </c>
      <c r="D153" s="29">
        <v>106</v>
      </c>
      <c r="E153" s="29">
        <v>76.4150943396226</v>
      </c>
      <c r="F153" s="28" t="s">
        <v>343</v>
      </c>
    </row>
    <row r="154" spans="1:6" ht="12.75">
      <c r="A154" s="43" t="str">
        <f>HYPERLINK("http://affymetrix.arabidopsis.info/narrays/experimentpage.pl?experimentid=187","187")</f>
        <v>187</v>
      </c>
      <c r="B154" s="33" t="s">
        <v>256</v>
      </c>
      <c r="C154" s="29">
        <v>6.4288857679241</v>
      </c>
      <c r="D154" s="29">
        <v>104</v>
      </c>
      <c r="E154" s="29">
        <v>49.0384615384615</v>
      </c>
      <c r="F154" s="28" t="s">
        <v>343</v>
      </c>
    </row>
    <row r="155" spans="1:6" ht="12.75">
      <c r="A155" s="43" t="str">
        <f>HYPERLINK("http://affymetrix.arabidopsis.info/narrays/experimentpage.pl?experimentid=349","349")</f>
        <v>349</v>
      </c>
      <c r="B155" s="33" t="s">
        <v>300</v>
      </c>
      <c r="C155" s="29">
        <v>6.17677591505983</v>
      </c>
      <c r="D155" s="29">
        <v>103</v>
      </c>
      <c r="E155" s="29">
        <v>61.1650485436893</v>
      </c>
      <c r="F155" s="28" t="s">
        <v>341</v>
      </c>
    </row>
    <row r="156" spans="1:6" ht="12.75">
      <c r="A156" s="43" t="str">
        <f>HYPERLINK("http://affymetrix.arabidopsis.info/narrays/experimentpage.pl?experimentid=186","186")</f>
        <v>186</v>
      </c>
      <c r="B156" s="33" t="s">
        <v>247</v>
      </c>
      <c r="C156" s="29">
        <v>6.17677591505983</v>
      </c>
      <c r="D156" s="29">
        <v>103</v>
      </c>
      <c r="E156" s="29">
        <v>58.252427184466</v>
      </c>
      <c r="F156" s="28" t="s">
        <v>343</v>
      </c>
    </row>
    <row r="157" spans="1:6" ht="12.75">
      <c r="A157" s="43" t="str">
        <f>HYPERLINK("http://affymetrix.arabidopsis.info/narrays/experimentpage.pl?experimentid=146","146")</f>
        <v>146</v>
      </c>
      <c r="B157" s="33" t="s">
        <v>422</v>
      </c>
      <c r="C157" s="29">
        <v>6.17677591505983</v>
      </c>
      <c r="D157" s="29">
        <v>103</v>
      </c>
      <c r="E157" s="29">
        <v>53.3980582524272</v>
      </c>
      <c r="F157" s="28" t="s">
        <v>341</v>
      </c>
    </row>
    <row r="158" spans="1:6" ht="12.75">
      <c r="A158" s="43" t="str">
        <f>HYPERLINK("http://affymetrix.arabidopsis.info/narrays/experimentpage.pl?experimentid=179","179")</f>
        <v>179</v>
      </c>
      <c r="B158" s="33" t="s">
        <v>253</v>
      </c>
      <c r="C158" s="29">
        <v>5.92944023770522</v>
      </c>
      <c r="D158" s="29">
        <v>102</v>
      </c>
      <c r="E158" s="29">
        <v>60.7843137254902</v>
      </c>
      <c r="F158" s="28" t="s">
        <v>343</v>
      </c>
    </row>
    <row r="159" spans="1:6" ht="12.75">
      <c r="A159" s="43" t="str">
        <f>HYPERLINK("http://affymetrix.arabidopsis.info/narrays/experimentpage.pl?experimentid=357","357")</f>
        <v>357</v>
      </c>
      <c r="B159" s="33" t="s">
        <v>401</v>
      </c>
      <c r="C159" s="29">
        <v>5.92944023770522</v>
      </c>
      <c r="D159" s="29">
        <v>102</v>
      </c>
      <c r="E159" s="29">
        <v>52.9411764705882</v>
      </c>
      <c r="F159" s="28" t="s">
        <v>339</v>
      </c>
    </row>
    <row r="160" spans="1:6" ht="12.75">
      <c r="A160" s="43" t="str">
        <f>HYPERLINK("http://affymetrix.arabidopsis.info/narrays/experimentpage.pl?experimentid=155","155")</f>
        <v>155</v>
      </c>
      <c r="B160" s="33" t="s">
        <v>205</v>
      </c>
      <c r="C160" s="29">
        <v>5.68690893839768</v>
      </c>
      <c r="D160" s="29">
        <v>101</v>
      </c>
      <c r="E160" s="29">
        <v>48.5148514851485</v>
      </c>
      <c r="F160" s="28" t="s">
        <v>339</v>
      </c>
    </row>
    <row r="161" spans="1:6" ht="12.75">
      <c r="A161" s="43" t="str">
        <f>HYPERLINK("http://affymetrix.arabidopsis.info/narrays/experimentpage.pl?experimentid=70","70")</f>
        <v>70</v>
      </c>
      <c r="B161" s="33" t="s">
        <v>210</v>
      </c>
      <c r="C161" s="29">
        <v>5.44921238811822</v>
      </c>
      <c r="D161" s="29">
        <v>100</v>
      </c>
      <c r="E161" s="29">
        <v>70</v>
      </c>
      <c r="F161" s="28" t="s">
        <v>341</v>
      </c>
    </row>
    <row r="162" spans="1:6" ht="12.75">
      <c r="A162" s="43" t="str">
        <f>HYPERLINK("http://affymetrix.arabidopsis.info/narrays/experimentpage.pl?experimentid=183","183")</f>
        <v>183</v>
      </c>
      <c r="B162" s="33" t="s">
        <v>448</v>
      </c>
      <c r="C162" s="29">
        <v>5.44921238811822</v>
      </c>
      <c r="D162" s="29">
        <v>100</v>
      </c>
      <c r="E162" s="29">
        <v>69</v>
      </c>
      <c r="F162" s="28" t="s">
        <v>343</v>
      </c>
    </row>
    <row r="163" spans="1:6" ht="12.75">
      <c r="A163" s="43" t="str">
        <f>HYPERLINK("http://affymetrix.arabidopsis.info/narrays/experimentpage.pl?experimentid=367","367")</f>
        <v>367</v>
      </c>
      <c r="B163" s="33" t="s">
        <v>277</v>
      </c>
      <c r="C163" s="29">
        <v>5.44921238811822</v>
      </c>
      <c r="D163" s="29">
        <v>100</v>
      </c>
      <c r="E163" s="29">
        <v>14</v>
      </c>
      <c r="F163" s="28" t="s">
        <v>342</v>
      </c>
    </row>
    <row r="164" spans="1:6" ht="12.75">
      <c r="A164" s="43" t="str">
        <f>HYPERLINK("http://affymetrix.arabidopsis.info/narrays/experimentpage.pl?experimentid=192","192")</f>
        <v>192</v>
      </c>
      <c r="B164" s="33" t="s">
        <v>257</v>
      </c>
      <c r="C164" s="29">
        <v>5.21638109766707</v>
      </c>
      <c r="D164" s="29">
        <v>99</v>
      </c>
      <c r="E164" s="29">
        <v>71.7171717171717</v>
      </c>
      <c r="F164" s="28" t="s">
        <v>343</v>
      </c>
    </row>
    <row r="165" spans="1:6" ht="12.75">
      <c r="A165" s="43" t="str">
        <f>HYPERLINK("http://affymetrix.arabidopsis.info/narrays/experimentpage.pl?experimentid=338","338")</f>
        <v>338</v>
      </c>
      <c r="B165" s="33" t="s">
        <v>272</v>
      </c>
      <c r="C165" s="29">
        <v>5.21638109766707</v>
      </c>
      <c r="D165" s="29">
        <v>99</v>
      </c>
      <c r="E165" s="29">
        <v>64.6464646464646</v>
      </c>
      <c r="F165" s="28" t="s">
        <v>339</v>
      </c>
    </row>
    <row r="166" spans="1:6" ht="12.75">
      <c r="A166" s="43" t="str">
        <f>HYPERLINK("http://affymetrix.arabidopsis.info/narrays/experimentpage.pl?experimentid=153","153")</f>
        <v>153</v>
      </c>
      <c r="B166" s="33" t="s">
        <v>171</v>
      </c>
      <c r="C166" s="29">
        <v>4.98844568476561</v>
      </c>
      <c r="D166" s="29">
        <v>98</v>
      </c>
      <c r="E166" s="29">
        <v>76.530612244898</v>
      </c>
      <c r="F166" s="28" t="s">
        <v>342</v>
      </c>
    </row>
    <row r="167" spans="1:6" ht="12.75">
      <c r="A167" s="43" t="str">
        <f>HYPERLINK("http://affymetrix.arabidopsis.info/narrays/experimentpage.pl?experimentid=152","152")</f>
        <v>152</v>
      </c>
      <c r="B167" s="33" t="s">
        <v>204</v>
      </c>
      <c r="C167" s="29">
        <v>4.98844568476561</v>
      </c>
      <c r="D167" s="29">
        <v>98</v>
      </c>
      <c r="E167" s="29">
        <v>70.4081632653061</v>
      </c>
      <c r="F167" s="28" t="s">
        <v>339</v>
      </c>
    </row>
    <row r="168" spans="1:6" ht="12.75">
      <c r="A168" s="43" t="str">
        <f>HYPERLINK("http://affymetrix.arabidopsis.info/narrays/experimentpage.pl?experimentid=356","356")</f>
        <v>356</v>
      </c>
      <c r="B168" s="33" t="s">
        <v>301</v>
      </c>
      <c r="C168" s="29">
        <v>4.98844568476561</v>
      </c>
      <c r="D168" s="29">
        <v>98</v>
      </c>
      <c r="E168" s="29">
        <v>54.0816326530612</v>
      </c>
      <c r="F168" s="28" t="s">
        <v>339</v>
      </c>
    </row>
    <row r="169" spans="1:6" ht="12.75">
      <c r="A169" s="43" t="str">
        <f>HYPERLINK("http://affymetrix.arabidopsis.info/narrays/experimentpage.pl?experimentid=179","179")</f>
        <v>179</v>
      </c>
      <c r="B169" s="35" t="s">
        <v>284</v>
      </c>
      <c r="C169" s="29">
        <v>4.98844568476561</v>
      </c>
      <c r="D169" s="29">
        <v>98</v>
      </c>
      <c r="E169" s="29">
        <v>50</v>
      </c>
      <c r="F169" s="28" t="s">
        <v>343</v>
      </c>
    </row>
    <row r="170" spans="1:6" ht="12.75">
      <c r="A170" s="43" t="str">
        <f>HYPERLINK("http://affymetrix.arabidopsis.info/narrays/experimentpage.pl?experimentid=179","179")</f>
        <v>179</v>
      </c>
      <c r="B170" s="35" t="s">
        <v>368</v>
      </c>
      <c r="C170" s="29">
        <v>4.76543683633308</v>
      </c>
      <c r="D170" s="29">
        <v>97</v>
      </c>
      <c r="E170" s="29">
        <v>53.6082474226804</v>
      </c>
      <c r="F170" s="28" t="s">
        <v>343</v>
      </c>
    </row>
    <row r="171" spans="1:6" ht="12.75">
      <c r="A171" s="43" t="str">
        <f>HYPERLINK("http://affymetrix.arabidopsis.info/narrays/experimentpage.pl?experimentid=354","354")</f>
        <v>354</v>
      </c>
      <c r="B171" s="33" t="s">
        <v>188</v>
      </c>
      <c r="C171" s="29">
        <v>4.5473852653144196</v>
      </c>
      <c r="D171" s="29">
        <v>96</v>
      </c>
      <c r="E171" s="29">
        <v>48.9583333333333</v>
      </c>
      <c r="F171" s="28" t="s">
        <v>341</v>
      </c>
    </row>
    <row r="172" spans="1:6" ht="12.75">
      <c r="A172" s="43" t="str">
        <f>HYPERLINK("http://affymetrix.arabidopsis.info/narrays/experimentpage.pl?experimentid=185","185")</f>
        <v>185</v>
      </c>
      <c r="B172" s="33" t="s">
        <v>243</v>
      </c>
      <c r="C172" s="29">
        <v>4.3343216613517</v>
      </c>
      <c r="D172" s="29">
        <v>95</v>
      </c>
      <c r="E172" s="29">
        <v>71.578947368421</v>
      </c>
      <c r="F172" s="28" t="s">
        <v>343</v>
      </c>
    </row>
    <row r="173" spans="1:6" ht="12.75">
      <c r="A173" s="43" t="str">
        <f>HYPERLINK("http://affymetrix.arabidopsis.info/narrays/experimentpage.pl?experimentid=367","367")</f>
        <v>367</v>
      </c>
      <c r="B173" s="33" t="s">
        <v>135</v>
      </c>
      <c r="C173" s="29">
        <v>4.3343216613517</v>
      </c>
      <c r="D173" s="29">
        <v>95</v>
      </c>
      <c r="E173" s="29">
        <v>60</v>
      </c>
      <c r="F173" s="28" t="s">
        <v>342</v>
      </c>
    </row>
    <row r="174" spans="1:6" ht="12.75">
      <c r="A174" s="43" t="str">
        <f>HYPERLINK("http://affymetrix.arabidopsis.info/narrays/experimentpage.pl?experimentid=172","172")</f>
        <v>172</v>
      </c>
      <c r="B174" s="33" t="s">
        <v>2</v>
      </c>
      <c r="C174" s="29">
        <v>4.3343216613517</v>
      </c>
      <c r="D174" s="29">
        <v>95</v>
      </c>
      <c r="E174" s="29">
        <v>55.7894736842105</v>
      </c>
      <c r="F174" s="28" t="s">
        <v>343</v>
      </c>
    </row>
    <row r="175" spans="1:6" ht="12.75">
      <c r="A175" s="43" t="str">
        <f>HYPERLINK("http://affymetrix.arabidopsis.info/narrays/experimentpage.pl?experimentid=367","367")</f>
        <v>367</v>
      </c>
      <c r="B175" s="33" t="s">
        <v>136</v>
      </c>
      <c r="C175" s="29">
        <v>4.3343216613517</v>
      </c>
      <c r="D175" s="29">
        <v>95</v>
      </c>
      <c r="E175" s="29">
        <v>43.1578947368421</v>
      </c>
      <c r="F175" s="28" t="s">
        <v>342</v>
      </c>
    </row>
    <row r="176" spans="1:6" ht="12.75">
      <c r="A176" s="43" t="str">
        <f>HYPERLINK("http://affymetrix.arabidopsis.info/narrays/experimentpage.pl?experimentid=367","367")</f>
        <v>367</v>
      </c>
      <c r="B176" s="33" t="s">
        <v>137</v>
      </c>
      <c r="C176" s="29">
        <v>4.12627663449823</v>
      </c>
      <c r="D176" s="29">
        <v>94</v>
      </c>
      <c r="E176" s="29">
        <v>41.4893617021277</v>
      </c>
      <c r="F176" s="28" t="s">
        <v>342</v>
      </c>
    </row>
    <row r="177" spans="1:6" ht="12.75">
      <c r="A177" s="43" t="str">
        <f>HYPERLINK("http://affymetrix.arabidopsis.info/narrays/experimentpage.pl?experimentid=124","124")</f>
        <v>124</v>
      </c>
      <c r="B177" s="33" t="s">
        <v>279</v>
      </c>
      <c r="C177" s="29">
        <v>3.72536396057904</v>
      </c>
      <c r="D177" s="29">
        <v>92</v>
      </c>
      <c r="E177" s="29">
        <v>71.7391304347826</v>
      </c>
      <c r="F177" s="28" t="s">
        <v>345</v>
      </c>
    </row>
    <row r="178" spans="1:6" ht="12.75">
      <c r="A178" s="43" t="str">
        <f>HYPERLINK("http://affymetrix.arabidopsis.info/narrays/experimentpage.pl?experimentid=132","132")</f>
        <v>132</v>
      </c>
      <c r="B178" s="33" t="s">
        <v>321</v>
      </c>
      <c r="C178" s="29">
        <v>3.72536396057904</v>
      </c>
      <c r="D178" s="29">
        <v>92</v>
      </c>
      <c r="E178" s="29">
        <v>65.2173913043478</v>
      </c>
      <c r="F178" s="28" t="s">
        <v>339</v>
      </c>
    </row>
    <row r="179" spans="1:6" ht="12.75">
      <c r="A179" s="43" t="str">
        <f>HYPERLINK("http://affymetrix.arabidopsis.info/narrays/experimentpage.pl?experimentid=133","133")</f>
        <v>133</v>
      </c>
      <c r="B179" s="33" t="s">
        <v>380</v>
      </c>
      <c r="C179" s="29">
        <v>3.72536396057904</v>
      </c>
      <c r="D179" s="29">
        <v>92</v>
      </c>
      <c r="E179" s="29">
        <v>63.0434782608696</v>
      </c>
      <c r="F179" s="28" t="s">
        <v>341</v>
      </c>
    </row>
    <row r="180" spans="1:6" ht="12.75">
      <c r="A180" s="43" t="str">
        <f>HYPERLINK("http://affymetrix.arabidopsis.info/narrays/experimentpage.pl?experimentid=24","24")</f>
        <v>24</v>
      </c>
      <c r="B180" s="33" t="s">
        <v>208</v>
      </c>
      <c r="C180" s="29">
        <v>3.72536396057904</v>
      </c>
      <c r="D180" s="29">
        <v>92</v>
      </c>
      <c r="E180" s="29">
        <v>29.3478260869565</v>
      </c>
      <c r="F180" s="28" t="s">
        <v>339</v>
      </c>
    </row>
    <row r="181" spans="1:6" ht="12.75">
      <c r="A181" s="43" t="str">
        <f>HYPERLINK("http://affymetrix.arabidopsis.info/narrays/experimentpage.pl?experimentid=367","367")</f>
        <v>367</v>
      </c>
      <c r="B181" s="33" t="s">
        <v>138</v>
      </c>
      <c r="C181" s="29">
        <v>3.53255651265661</v>
      </c>
      <c r="D181" s="29">
        <v>91</v>
      </c>
      <c r="E181" s="29">
        <v>69.2307692307692</v>
      </c>
      <c r="F181" s="28" t="s">
        <v>342</v>
      </c>
    </row>
    <row r="182" spans="1:6" ht="12.75">
      <c r="A182" s="43" t="str">
        <f>HYPERLINK("http://affymetrix.arabidopsis.info/narrays/experimentpage.pl?experimentid=190","190")</f>
        <v>190</v>
      </c>
      <c r="B182" s="33" t="s">
        <v>260</v>
      </c>
      <c r="C182" s="29">
        <v>3.53255651265661</v>
      </c>
      <c r="D182" s="29">
        <v>91</v>
      </c>
      <c r="E182" s="29">
        <v>51.6483516483516</v>
      </c>
      <c r="F182" s="28" t="s">
        <v>344</v>
      </c>
    </row>
    <row r="183" spans="1:6" ht="12.75">
      <c r="A183" s="43" t="str">
        <f>HYPERLINK("http://affymetrix.arabidopsis.info/narrays/experimentpage.pl?experimentid=124","124")</f>
        <v>124</v>
      </c>
      <c r="B183" s="33" t="s">
        <v>386</v>
      </c>
      <c r="C183" s="29">
        <v>3.53255651265661</v>
      </c>
      <c r="D183" s="29">
        <v>91</v>
      </c>
      <c r="E183" s="29">
        <v>48.3516483516484</v>
      </c>
      <c r="F183" s="28" t="s">
        <v>345</v>
      </c>
    </row>
    <row r="184" spans="1:6" ht="12.75">
      <c r="A184" s="43" t="str">
        <f>HYPERLINK("http://affymetrix.arabidopsis.info/narrays/experimentpage.pl?experimentid=367","367")</f>
        <v>367</v>
      </c>
      <c r="B184" s="33" t="s">
        <v>139</v>
      </c>
      <c r="C184" s="29">
        <v>3.53255651265661</v>
      </c>
      <c r="D184" s="29">
        <v>91</v>
      </c>
      <c r="E184" s="29">
        <v>37.3626373626374</v>
      </c>
      <c r="F184" s="28" t="s">
        <v>342</v>
      </c>
    </row>
    <row r="185" spans="1:6" ht="12.75">
      <c r="A185" s="43" t="str">
        <f>HYPERLINK("http://affymetrix.arabidopsis.info/narrays/experimentpage.pl?experimentid=334","334")</f>
        <v>334</v>
      </c>
      <c r="B185" s="33" t="s">
        <v>306</v>
      </c>
      <c r="C185" s="29">
        <v>3.34488786251479</v>
      </c>
      <c r="D185" s="29">
        <v>90</v>
      </c>
      <c r="E185" s="29">
        <v>86.6666666666667</v>
      </c>
      <c r="F185" s="28" t="s">
        <v>346</v>
      </c>
    </row>
    <row r="186" spans="1:6" ht="12.75">
      <c r="A186" s="43" t="str">
        <f>HYPERLINK("http://affymetrix.arabidopsis.info/narrays/experimentpage.pl?experimentid=177","177")</f>
        <v>177</v>
      </c>
      <c r="B186" s="39" t="s">
        <v>326</v>
      </c>
      <c r="C186" s="29">
        <v>3.34488786251479</v>
      </c>
      <c r="D186" s="29">
        <v>90</v>
      </c>
      <c r="E186" s="29">
        <v>63.3333333333333</v>
      </c>
      <c r="F186" s="28" t="s">
        <v>343</v>
      </c>
    </row>
    <row r="187" spans="1:6" ht="12.75">
      <c r="A187" s="43" t="str">
        <f>HYPERLINK("http://affymetrix.arabidopsis.info/narrays/experimentpage.pl?experimentid=330","330")</f>
        <v>330</v>
      </c>
      <c r="B187" s="33" t="s">
        <v>324</v>
      </c>
      <c r="C187" s="29">
        <v>2.98508254546681</v>
      </c>
      <c r="D187" s="29">
        <v>88</v>
      </c>
      <c r="E187" s="29">
        <v>65.9090909090909</v>
      </c>
      <c r="F187" s="28" t="s">
        <v>340</v>
      </c>
    </row>
    <row r="188" spans="1:6" ht="12.75">
      <c r="A188" s="43" t="str">
        <f>HYPERLINK("http://affymetrix.arabidopsis.info/narrays/experimentpage.pl?experimentid=70","70")</f>
        <v>70</v>
      </c>
      <c r="B188" s="33" t="s">
        <v>213</v>
      </c>
      <c r="C188" s="29">
        <v>2.98508254546681</v>
      </c>
      <c r="D188" s="29">
        <v>88</v>
      </c>
      <c r="E188" s="29">
        <v>57.9545454545455</v>
      </c>
      <c r="F188" s="28" t="s">
        <v>339</v>
      </c>
    </row>
    <row r="189" spans="1:6" ht="12.75">
      <c r="A189" s="43" t="str">
        <f>HYPERLINK("http://affymetrix.arabidopsis.info/narrays/experimentpage.pl?experimentid=330","330")</f>
        <v>330</v>
      </c>
      <c r="B189" s="33" t="s">
        <v>323</v>
      </c>
      <c r="C189" s="29">
        <v>2.81300197555903</v>
      </c>
      <c r="D189" s="29">
        <v>87</v>
      </c>
      <c r="E189" s="29">
        <v>85.0574712643678</v>
      </c>
      <c r="F189" s="28" t="s">
        <v>340</v>
      </c>
    </row>
    <row r="190" spans="1:6" ht="12.75">
      <c r="A190" s="43" t="str">
        <f>HYPERLINK("http://affymetrix.arabidopsis.info/narrays/experimentpage.pl?experimentid=324","324")</f>
        <v>324</v>
      </c>
      <c r="B190" s="33" t="s">
        <v>187</v>
      </c>
      <c r="C190" s="29">
        <v>2.81300197555903</v>
      </c>
      <c r="D190" s="29">
        <v>87</v>
      </c>
      <c r="E190" s="29">
        <v>78.1609195402299</v>
      </c>
      <c r="F190" s="28" t="s">
        <v>344</v>
      </c>
    </row>
    <row r="191" spans="1:6" ht="12.75">
      <c r="A191" s="43" t="str">
        <f>HYPERLINK("http://affymetrix.arabidopsis.info/narrays/experimentpage.pl?experimentid=124","124")</f>
        <v>124</v>
      </c>
      <c r="B191" s="33" t="s">
        <v>385</v>
      </c>
      <c r="C191" s="29">
        <v>2.81300197555903</v>
      </c>
      <c r="D191" s="29">
        <v>87</v>
      </c>
      <c r="E191" s="29">
        <v>47.1264367816092</v>
      </c>
      <c r="F191" s="28" t="s">
        <v>345</v>
      </c>
    </row>
    <row r="192" spans="1:6" ht="12.75">
      <c r="A192" s="43" t="str">
        <f>HYPERLINK("http://affymetrix.arabidopsis.info/narrays/experimentpage.pl?experimentid=361","361")</f>
        <v>361</v>
      </c>
      <c r="B192" s="33" t="s">
        <v>54</v>
      </c>
      <c r="C192" s="29">
        <v>2.6461721017427</v>
      </c>
      <c r="D192" s="29">
        <v>86</v>
      </c>
      <c r="E192" s="29">
        <v>76.7441860465116</v>
      </c>
      <c r="F192" s="28" t="s">
        <v>342</v>
      </c>
    </row>
    <row r="193" spans="1:6" ht="12.75">
      <c r="A193" s="43" t="str">
        <f>HYPERLINK("http://affymetrix.arabidopsis.info/narrays/experimentpage.pl?experimentid=152","152")</f>
        <v>152</v>
      </c>
      <c r="B193" s="33" t="s">
        <v>140</v>
      </c>
      <c r="C193" s="29">
        <v>2.6461721017427</v>
      </c>
      <c r="D193" s="29">
        <v>86</v>
      </c>
      <c r="E193" s="29">
        <v>70.9302325581395</v>
      </c>
      <c r="F193" s="28" t="s">
        <v>342</v>
      </c>
    </row>
    <row r="194" spans="1:6" ht="12.75">
      <c r="A194" s="43" t="str">
        <f>HYPERLINK("http://affymetrix.arabidopsis.info/narrays/experimentpage.pl?experimentid=184","184")</f>
        <v>184</v>
      </c>
      <c r="B194" s="33" t="s">
        <v>254</v>
      </c>
      <c r="C194" s="29">
        <v>2.6461721017427</v>
      </c>
      <c r="D194" s="29">
        <v>86</v>
      </c>
      <c r="E194" s="29">
        <v>46.5116279069767</v>
      </c>
      <c r="F194" s="28" t="s">
        <v>343</v>
      </c>
    </row>
    <row r="195" spans="1:6" ht="12.75">
      <c r="A195" s="43" t="str">
        <f>HYPERLINK("http://affymetrix.arabidopsis.info/narrays/experimentpage.pl?experimentid=70","70")</f>
        <v>70</v>
      </c>
      <c r="B195" s="33" t="s">
        <v>212</v>
      </c>
      <c r="C195" s="29">
        <v>2.1774364283615</v>
      </c>
      <c r="D195" s="29">
        <v>83</v>
      </c>
      <c r="E195" s="29">
        <v>63.855421686747</v>
      </c>
      <c r="F195" s="28" t="s">
        <v>341</v>
      </c>
    </row>
    <row r="196" spans="1:6" ht="12.75">
      <c r="A196" s="43" t="str">
        <f>HYPERLINK("http://affymetrix.arabidopsis.info/narrays/experimentpage.pl?experimentid=367","367")</f>
        <v>367</v>
      </c>
      <c r="B196" s="33" t="s">
        <v>56</v>
      </c>
      <c r="C196" s="29">
        <v>1.89163039461466</v>
      </c>
      <c r="D196" s="29">
        <v>81</v>
      </c>
      <c r="E196" s="29">
        <v>67.9012345679012</v>
      </c>
      <c r="F196" s="28" t="s">
        <v>342</v>
      </c>
    </row>
    <row r="197" spans="1:6" ht="12.75">
      <c r="A197" s="43" t="str">
        <f>HYPERLINK("http://affymetrix.arabidopsis.info/narrays/experimentpage.pl?experimentid=152","152")</f>
        <v>152</v>
      </c>
      <c r="B197" s="33" t="s">
        <v>181</v>
      </c>
      <c r="C197" s="29">
        <v>1.89163039461466</v>
      </c>
      <c r="D197" s="29">
        <v>81</v>
      </c>
      <c r="E197" s="29">
        <v>64.1975308641975</v>
      </c>
      <c r="F197" s="28" t="s">
        <v>339</v>
      </c>
    </row>
    <row r="198" spans="1:6" ht="12.75">
      <c r="A198" s="43" t="str">
        <f>HYPERLINK("http://affymetrix.arabidopsis.info/narrays/experimentpage.pl?experimentid=146","146")</f>
        <v>146</v>
      </c>
      <c r="B198" s="33" t="s">
        <v>166</v>
      </c>
      <c r="C198" s="29">
        <v>1.89163039461466</v>
      </c>
      <c r="D198" s="29">
        <v>81</v>
      </c>
      <c r="E198" s="29">
        <v>49.3827160493827</v>
      </c>
      <c r="F198" s="28" t="s">
        <v>341</v>
      </c>
    </row>
    <row r="199" spans="1:6" ht="12">
      <c r="A199" s="44">
        <v>150</v>
      </c>
      <c r="B199" s="33" t="s">
        <v>55</v>
      </c>
      <c r="C199" s="29">
        <v>1.89163039461466</v>
      </c>
      <c r="D199" s="29">
        <v>81</v>
      </c>
      <c r="E199" s="29">
        <v>17.2839506172839</v>
      </c>
      <c r="F199" s="28" t="s">
        <v>342</v>
      </c>
    </row>
    <row r="200" spans="1:6" ht="12.75">
      <c r="A200" s="43" t="str">
        <f>HYPERLINK("http://affymetrix.arabidopsis.info/narrays/experimentpage.pl?experimentid=124","124")</f>
        <v>124</v>
      </c>
      <c r="B200" s="33" t="s">
        <v>278</v>
      </c>
      <c r="C200" s="29">
        <v>1.62734169044694</v>
      </c>
      <c r="D200" s="29">
        <v>79</v>
      </c>
      <c r="E200" s="29">
        <v>60.759493670886</v>
      </c>
      <c r="F200" s="28" t="s">
        <v>345</v>
      </c>
    </row>
    <row r="201" spans="1:6" ht="12.75">
      <c r="A201" s="43" t="str">
        <f>HYPERLINK("http://affymetrix.arabidopsis.info/narrays/experimentpage.pl?experimentid=173","173")</f>
        <v>173</v>
      </c>
      <c r="B201" s="33" t="s">
        <v>3</v>
      </c>
      <c r="C201" s="29">
        <v>1.62734169044694</v>
      </c>
      <c r="D201" s="29">
        <v>79</v>
      </c>
      <c r="E201" s="29">
        <v>35.4430379746835</v>
      </c>
      <c r="F201" s="28" t="s">
        <v>343</v>
      </c>
    </row>
    <row r="202" spans="1:6" ht="12.75">
      <c r="A202" s="43" t="str">
        <f>HYPERLINK("http://affymetrix.arabidopsis.info/narrays/experimentpage.pl?experimentid=367","367")</f>
        <v>367</v>
      </c>
      <c r="B202" s="33" t="s">
        <v>57</v>
      </c>
      <c r="C202" s="29">
        <v>1.62734169044694</v>
      </c>
      <c r="D202" s="29">
        <v>79</v>
      </c>
      <c r="E202" s="29">
        <v>34.1772151898734</v>
      </c>
      <c r="F202" s="28" t="s">
        <v>342</v>
      </c>
    </row>
    <row r="203" spans="1:6" ht="12.75">
      <c r="A203" s="43" t="str">
        <f>HYPERLINK("http://affymetrix.arabidopsis.info/narrays/experimentpage.pl?experimentid=179","179")</f>
        <v>179</v>
      </c>
      <c r="B203" s="35" t="s">
        <v>283</v>
      </c>
      <c r="C203" s="29">
        <v>1.50329852046699</v>
      </c>
      <c r="D203" s="29">
        <v>78</v>
      </c>
      <c r="E203" s="29">
        <v>62.8205128205128</v>
      </c>
      <c r="F203" s="28" t="s">
        <v>343</v>
      </c>
    </row>
    <row r="204" spans="1:6" ht="12.75">
      <c r="A204" s="43" t="str">
        <f>HYPERLINK("http://affymetrix.arabidopsis.info/narrays/experimentpage.pl?experimentid=185","185")</f>
        <v>185</v>
      </c>
      <c r="B204" s="33" t="s">
        <v>244</v>
      </c>
      <c r="C204" s="29">
        <v>1.50329852046699</v>
      </c>
      <c r="D204" s="29">
        <v>78</v>
      </c>
      <c r="E204" s="29">
        <v>52.5641025641026</v>
      </c>
      <c r="F204" s="28" t="s">
        <v>343</v>
      </c>
    </row>
    <row r="205" spans="1:6" ht="12.75">
      <c r="A205" s="43" t="str">
        <f>HYPERLINK("http://affymetrix.arabidopsis.info/narrays/experimentpage.pl?experimentid=70","70")</f>
        <v>70</v>
      </c>
      <c r="B205" s="33" t="s">
        <v>209</v>
      </c>
      <c r="C205" s="29">
        <v>1.50329852046699</v>
      </c>
      <c r="D205" s="29">
        <v>78</v>
      </c>
      <c r="E205" s="29">
        <v>48.7179487179487</v>
      </c>
      <c r="F205" s="28" t="s">
        <v>339</v>
      </c>
    </row>
    <row r="206" spans="1:6" ht="12.75">
      <c r="A206" s="43" t="str">
        <f>HYPERLINK("http://affymetrix.arabidopsis.info/narrays/experimentpage.pl?experimentid=179","179")</f>
        <v>179</v>
      </c>
      <c r="B206" s="33" t="s">
        <v>252</v>
      </c>
      <c r="C206" s="29">
        <v>1.38466647724997</v>
      </c>
      <c r="D206" s="29">
        <v>77</v>
      </c>
      <c r="E206" s="29">
        <v>58.4415584415584</v>
      </c>
      <c r="F206" s="28" t="s">
        <v>343</v>
      </c>
    </row>
    <row r="207" spans="1:6" ht="12.75">
      <c r="A207" s="43" t="str">
        <f>HYPERLINK("http://affymetrix.arabidopsis.info/narrays/experimentpage.pl?experimentid=149","149")</f>
        <v>149</v>
      </c>
      <c r="B207" s="33" t="s">
        <v>58</v>
      </c>
      <c r="C207" s="29">
        <v>1.38466647724997</v>
      </c>
      <c r="D207" s="29">
        <v>77</v>
      </c>
      <c r="E207" s="29">
        <v>0</v>
      </c>
      <c r="F207" s="28" t="s">
        <v>342</v>
      </c>
    </row>
    <row r="208" spans="1:6" ht="12.75">
      <c r="A208" s="43" t="str">
        <f>HYPERLINK("http://affymetrix.arabidopsis.info/narrays/experimentpage.pl?experimentid=124","124")</f>
        <v>124</v>
      </c>
      <c r="B208" s="33" t="s">
        <v>387</v>
      </c>
      <c r="C208" s="29">
        <v>1.16364132620241</v>
      </c>
      <c r="D208" s="29">
        <v>75</v>
      </c>
      <c r="E208" s="29">
        <v>52</v>
      </c>
      <c r="F208" s="28" t="s">
        <v>345</v>
      </c>
    </row>
    <row r="209" spans="1:6" ht="12.75">
      <c r="A209" s="43" t="str">
        <f>HYPERLINK("http://affymetrix.arabidopsis.info/narrays/experimentpage.pl?experimentid=24","24")</f>
        <v>24</v>
      </c>
      <c r="B209" s="33" t="s">
        <v>207</v>
      </c>
      <c r="C209" s="29">
        <v>0.786274801875099</v>
      </c>
      <c r="D209" s="29">
        <v>71</v>
      </c>
      <c r="E209" s="29">
        <v>71.830985915493</v>
      </c>
      <c r="F209" s="28" t="s">
        <v>339</v>
      </c>
    </row>
    <row r="210" spans="1:6" ht="12.75">
      <c r="A210" s="43" t="str">
        <f>HYPERLINK("http://affymetrix.arabidopsis.info/narrays/experimentpage.pl?experimentid=81","81")</f>
        <v>81</v>
      </c>
      <c r="B210" s="33" t="s">
        <v>227</v>
      </c>
      <c r="C210" s="29">
        <v>0.786274801875099</v>
      </c>
      <c r="D210" s="29">
        <v>71</v>
      </c>
      <c r="E210" s="29">
        <v>71.830985915493</v>
      </c>
      <c r="F210" s="28" t="s">
        <v>343</v>
      </c>
    </row>
    <row r="211" spans="1:6" ht="12.75">
      <c r="A211" s="43" t="str">
        <f>HYPERLINK("http://affymetrix.arabidopsis.info/narrays/experimentpage.pl?experimentid=153","153")</f>
        <v>153</v>
      </c>
      <c r="B211" s="33" t="s">
        <v>59</v>
      </c>
      <c r="C211" s="29">
        <v>0.705270828507439</v>
      </c>
      <c r="D211" s="29">
        <v>70</v>
      </c>
      <c r="E211" s="29">
        <v>62.8571428571429</v>
      </c>
      <c r="F211" s="28" t="s">
        <v>342</v>
      </c>
    </row>
    <row r="212" spans="1:6" ht="12.75">
      <c r="A212" s="43" t="str">
        <f>HYPERLINK("http://affymetrix.arabidopsis.info/narrays/experimentpage.pl?experimentid=188","188")</f>
        <v>188</v>
      </c>
      <c r="B212" s="33" t="s">
        <v>258</v>
      </c>
      <c r="C212" s="29">
        <v>0.629519888090461</v>
      </c>
      <c r="D212" s="29">
        <v>69</v>
      </c>
      <c r="E212" s="29">
        <v>39.1304347826087</v>
      </c>
      <c r="F212" s="28" t="s">
        <v>343</v>
      </c>
    </row>
    <row r="213" spans="1:6" ht="12.75">
      <c r="A213" s="43" t="str">
        <f>HYPERLINK("http://affymetrix.arabidopsis.info/narrays/experimentpage.pl?experimentid=124","124")</f>
        <v>124</v>
      </c>
      <c r="B213" s="33" t="s">
        <v>388</v>
      </c>
      <c r="C213" s="29">
        <v>0.558962401949806</v>
      </c>
      <c r="D213" s="29">
        <v>68</v>
      </c>
      <c r="E213" s="29">
        <v>45.5882352941176</v>
      </c>
      <c r="F213" s="28" t="s">
        <v>345</v>
      </c>
    </row>
    <row r="214" spans="1:6" ht="12.75">
      <c r="A214" s="43" t="str">
        <f>HYPERLINK("http://affymetrix.arabidopsis.info/narrays/experimentpage.pl?experimentid=153","153")</f>
        <v>153</v>
      </c>
      <c r="B214" s="33" t="s">
        <v>60</v>
      </c>
      <c r="C214" s="29">
        <v>0.377659047205538</v>
      </c>
      <c r="D214" s="29">
        <v>65</v>
      </c>
      <c r="E214" s="29">
        <v>16.9230769230769</v>
      </c>
      <c r="F214" s="28" t="s">
        <v>342</v>
      </c>
    </row>
    <row r="215" spans="1:6" ht="12.75">
      <c r="A215" s="43" t="str">
        <f>HYPERLINK("http://affymetrix.arabidopsis.info/narrays/experimentpage.pl?experimentid=179","179")</f>
        <v>179</v>
      </c>
      <c r="B215" s="35" t="s">
        <v>282</v>
      </c>
      <c r="C215" s="29">
        <v>0.32700940267897</v>
      </c>
      <c r="D215" s="29">
        <v>64</v>
      </c>
      <c r="E215" s="29">
        <v>56.25</v>
      </c>
      <c r="F215" s="28" t="s">
        <v>343</v>
      </c>
    </row>
    <row r="216" spans="1:6" ht="12.75">
      <c r="A216" s="43" t="str">
        <f>HYPERLINK("http://affymetrix.arabidopsis.info/narrays/experimentpage.pl?experimentid=152","152")</f>
        <v>152</v>
      </c>
      <c r="B216" s="33" t="s">
        <v>72</v>
      </c>
      <c r="C216" s="29">
        <v>0.281041434090889</v>
      </c>
      <c r="D216" s="29">
        <v>63</v>
      </c>
      <c r="E216" s="29">
        <v>58.7301587301587</v>
      </c>
      <c r="F216" s="28" t="s">
        <v>342</v>
      </c>
    </row>
    <row r="217" spans="1:6" ht="12.75">
      <c r="A217" s="43" t="str">
        <f>HYPERLINK("http://affymetrix.arabidopsis.info/narrays/experimentpage.pl?experimentid=186","186")</f>
        <v>186</v>
      </c>
      <c r="B217" s="33" t="s">
        <v>287</v>
      </c>
      <c r="C217" s="29">
        <v>0.239601343104714</v>
      </c>
      <c r="D217" s="29">
        <v>62</v>
      </c>
      <c r="E217" s="29">
        <v>62.9032258064516</v>
      </c>
      <c r="F217" s="28" t="s">
        <v>343</v>
      </c>
    </row>
    <row r="218" spans="1:6" ht="12.75">
      <c r="A218" s="43" t="str">
        <f>HYPERLINK("http://affymetrix.arabidopsis.info/narrays/experimentpage.pl?experimentid=153","153")</f>
        <v>153</v>
      </c>
      <c r="B218" s="33" t="s">
        <v>73</v>
      </c>
      <c r="C218" s="29">
        <v>0.169591811565648</v>
      </c>
      <c r="D218" s="29">
        <v>60</v>
      </c>
      <c r="E218" s="29">
        <v>41.6666666666667</v>
      </c>
      <c r="F218" s="28" t="s">
        <v>342</v>
      </c>
    </row>
    <row r="219" spans="1:6" ht="12.75">
      <c r="A219" s="43" t="str">
        <f>HYPERLINK("http://affymetrix.arabidopsis.info/narrays/experimentpage.pl?experimentid=152","152")</f>
        <v>152</v>
      </c>
      <c r="B219" s="33" t="s">
        <v>74</v>
      </c>
      <c r="C219" s="29">
        <v>0.115356519095522</v>
      </c>
      <c r="D219" s="29">
        <v>58</v>
      </c>
      <c r="E219" s="29">
        <v>41.3793103448276</v>
      </c>
      <c r="F219" s="28" t="s">
        <v>342</v>
      </c>
    </row>
    <row r="220" spans="1:6" ht="12.75">
      <c r="A220" s="43" t="str">
        <f>HYPERLINK("http://affymetrix.arabidopsis.info/narrays/experimentpage.pl?experimentid=154","154")</f>
        <v>154</v>
      </c>
      <c r="B220" s="33" t="s">
        <v>39</v>
      </c>
      <c r="C220" s="29">
        <v>0.0935627889827883</v>
      </c>
      <c r="D220" s="29">
        <v>57</v>
      </c>
      <c r="E220" s="29">
        <v>59.6491228070175</v>
      </c>
      <c r="F220" s="28" t="s">
        <v>342</v>
      </c>
    </row>
    <row r="221" spans="1:6" ht="12.75">
      <c r="A221" s="43" t="str">
        <f>HYPERLINK("http://affymetrix.arabidopsis.info/narrays/experimentpage.pl?experimentid=133","133")</f>
        <v>133</v>
      </c>
      <c r="B221" s="33" t="s">
        <v>296</v>
      </c>
      <c r="C221" s="29">
        <v>0.0935627889827883</v>
      </c>
      <c r="D221" s="29">
        <v>57</v>
      </c>
      <c r="E221" s="29">
        <v>57.8947368421053</v>
      </c>
      <c r="F221" s="28" t="s">
        <v>341</v>
      </c>
    </row>
    <row r="222" spans="1:6" ht="12.75">
      <c r="A222" s="43" t="str">
        <f>HYPERLINK("http://affymetrix.arabidopsis.info/narrays/experimentpage.pl?experimentid=154","154")</f>
        <v>154</v>
      </c>
      <c r="B222" s="33" t="s">
        <v>40</v>
      </c>
      <c r="C222" s="29">
        <v>0.05929680053648</v>
      </c>
      <c r="D222" s="29">
        <v>55</v>
      </c>
      <c r="E222" s="29">
        <v>87.2727272727273</v>
      </c>
      <c r="F222" s="28" t="s">
        <v>342</v>
      </c>
    </row>
    <row r="223" spans="1:6" ht="12.75">
      <c r="A223" s="43" t="str">
        <f>HYPERLINK("http://affymetrix.arabidopsis.info/narrays/experimentpage.pl?experimentid=154","154")</f>
        <v>154</v>
      </c>
      <c r="B223" s="33" t="s">
        <v>122</v>
      </c>
      <c r="C223" s="29">
        <v>0.035563870181399</v>
      </c>
      <c r="D223" s="29">
        <v>53</v>
      </c>
      <c r="E223" s="29">
        <v>64.1509433962264</v>
      </c>
      <c r="F223" s="28" t="s">
        <v>342</v>
      </c>
    </row>
    <row r="224" spans="1:6" ht="12.75">
      <c r="A224" s="43" t="str">
        <f>HYPERLINK("http://affymetrix.arabidopsis.info/narrays/experimentpage.pl?experimentid=81","81")</f>
        <v>81</v>
      </c>
      <c r="B224" s="33" t="s">
        <v>286</v>
      </c>
      <c r="C224" s="29">
        <v>0.035563870181399</v>
      </c>
      <c r="D224" s="29">
        <v>53</v>
      </c>
      <c r="E224" s="29">
        <v>60.377358490566</v>
      </c>
      <c r="F224" s="28" t="s">
        <v>343</v>
      </c>
    </row>
    <row r="225" spans="1:6" ht="12.75">
      <c r="A225" s="43" t="str">
        <f>HYPERLINK("http://affymetrix.arabidopsis.info/narrays/experimentpage.pl?experimentid=170","170")</f>
        <v>170</v>
      </c>
      <c r="B225" s="33" t="s">
        <v>123</v>
      </c>
      <c r="C225" s="29">
        <v>0.020050799113234</v>
      </c>
      <c r="D225" s="29">
        <v>51</v>
      </c>
      <c r="E225" s="29">
        <v>31.3725490196078</v>
      </c>
      <c r="F225" s="28" t="s">
        <v>342</v>
      </c>
    </row>
    <row r="226" spans="1:6" ht="12.75">
      <c r="A226" s="43" t="str">
        <f>HYPERLINK("http://affymetrix.arabidopsis.info/narrays/experimentpage.pl?experimentid=154","154")</f>
        <v>154</v>
      </c>
      <c r="B226" s="33" t="s">
        <v>126</v>
      </c>
      <c r="C226" s="29">
        <v>0.0146795545071998</v>
      </c>
      <c r="D226" s="29">
        <v>50</v>
      </c>
      <c r="E226" s="29">
        <v>86</v>
      </c>
      <c r="F226" s="28" t="s">
        <v>342</v>
      </c>
    </row>
    <row r="227" spans="1:6" ht="12.75">
      <c r="A227" s="43" t="str">
        <f>HYPERLINK("http://affymetrix.arabidopsis.info/narrays/experimentpage.pl?experimentid=152","152")</f>
        <v>152</v>
      </c>
      <c r="B227" s="33" t="s">
        <v>125</v>
      </c>
      <c r="C227" s="29">
        <v>0.0146795545071998</v>
      </c>
      <c r="D227" s="29">
        <v>50</v>
      </c>
      <c r="E227" s="29">
        <v>72</v>
      </c>
      <c r="F227" s="28" t="s">
        <v>342</v>
      </c>
    </row>
    <row r="228" spans="1:6" ht="12.75">
      <c r="A228" s="43" t="str">
        <f>HYPERLINK("http://affymetrix.arabidopsis.info/narrays/experimentpage.pl?experimentid=179","179")</f>
        <v>179</v>
      </c>
      <c r="B228" s="33" t="s">
        <v>251</v>
      </c>
      <c r="C228" s="29">
        <v>0.0146795545071998</v>
      </c>
      <c r="D228" s="29">
        <v>50</v>
      </c>
      <c r="E228" s="29">
        <v>70</v>
      </c>
      <c r="F228" s="28" t="s">
        <v>343</v>
      </c>
    </row>
    <row r="229" spans="1:6" ht="12.75">
      <c r="A229" s="43" t="str">
        <f>HYPERLINK("http://affymetrix.arabidopsis.info/narrays/experimentpage.pl?experimentid=152","152")</f>
        <v>152</v>
      </c>
      <c r="B229" s="33" t="s">
        <v>124</v>
      </c>
      <c r="C229" s="29">
        <v>0.0146795545071998</v>
      </c>
      <c r="D229" s="29">
        <v>50</v>
      </c>
      <c r="E229" s="29">
        <v>36</v>
      </c>
      <c r="F229" s="28" t="s">
        <v>342</v>
      </c>
    </row>
    <row r="230" spans="1:6" ht="12.75">
      <c r="A230" s="43" t="str">
        <f>HYPERLINK("http://affymetrix.arabidopsis.info/narrays/experimentpage.pl?experimentid=154","154")</f>
        <v>154</v>
      </c>
      <c r="B230" s="33" t="s">
        <v>106</v>
      </c>
      <c r="C230" s="29">
        <v>0.0074496801086412</v>
      </c>
      <c r="D230" s="29">
        <v>48</v>
      </c>
      <c r="E230" s="29">
        <v>66.6666666666667</v>
      </c>
      <c r="F230" s="28" t="s">
        <v>342</v>
      </c>
    </row>
    <row r="231" spans="1:6" ht="12.75">
      <c r="A231" s="43" t="str">
        <f>HYPERLINK("http://affymetrix.arabidopsis.info/narrays/experimentpage.pl?experimentid=152","152")</f>
        <v>152</v>
      </c>
      <c r="B231" s="33" t="s">
        <v>105</v>
      </c>
      <c r="C231" s="29">
        <v>0.0074496801086412</v>
      </c>
      <c r="D231" s="29">
        <v>48</v>
      </c>
      <c r="E231" s="29">
        <v>64.5833333333333</v>
      </c>
      <c r="F231" s="28" t="s">
        <v>342</v>
      </c>
    </row>
    <row r="232" spans="1:6" ht="12.75">
      <c r="A232" s="43" t="str">
        <f>HYPERLINK("http://affymetrix.arabidopsis.info/narrays/experimentpage.pl?experimentid=154","154")</f>
        <v>154</v>
      </c>
      <c r="B232" s="33" t="s">
        <v>107</v>
      </c>
      <c r="C232" s="29">
        <v>0.00515578333809819</v>
      </c>
      <c r="D232" s="29">
        <v>47</v>
      </c>
      <c r="E232" s="29">
        <v>82.9787234042553</v>
      </c>
      <c r="F232" s="28" t="s">
        <v>342</v>
      </c>
    </row>
    <row r="233" spans="1:6" ht="12.75">
      <c r="A233" s="43" t="str">
        <f>HYPERLINK("http://affymetrix.arabidopsis.info/narrays/experimentpage.pl?experimentid=152","152")</f>
        <v>152</v>
      </c>
      <c r="B233" s="33" t="s">
        <v>327</v>
      </c>
      <c r="C233" s="29">
        <v>0.00515578333809819</v>
      </c>
      <c r="D233" s="29">
        <v>47</v>
      </c>
      <c r="E233" s="29">
        <v>31.9148936170213</v>
      </c>
      <c r="F233" s="28" t="s">
        <v>342</v>
      </c>
    </row>
    <row r="234" spans="1:6" ht="12.75">
      <c r="A234" s="43" t="str">
        <f>HYPERLINK("http://affymetrix.arabidopsis.info/narrays/experimentpage.pl?experimentid=192","192")</f>
        <v>192</v>
      </c>
      <c r="B234" s="33" t="s">
        <v>288</v>
      </c>
      <c r="C234" s="29">
        <v>0.0034965501785472</v>
      </c>
      <c r="D234" s="29">
        <v>46</v>
      </c>
      <c r="E234" s="29">
        <v>47.8260869565217</v>
      </c>
      <c r="F234" s="28" t="s">
        <v>343</v>
      </c>
    </row>
    <row r="235" spans="1:6" ht="12.75">
      <c r="A235" s="43" t="str">
        <f>HYPERLINK("http://affymetrix.arabidopsis.info/narrays/experimentpage.pl?experimentid=154","154")</f>
        <v>154</v>
      </c>
      <c r="B235" s="33" t="s">
        <v>108</v>
      </c>
      <c r="C235" s="29">
        <v>0.00232195366477662</v>
      </c>
      <c r="D235" s="29">
        <v>45</v>
      </c>
      <c r="E235" s="29">
        <v>31.1111111111111</v>
      </c>
      <c r="F235" s="28" t="s">
        <v>342</v>
      </c>
    </row>
    <row r="236" spans="1:6" ht="12.75">
      <c r="A236" s="43" t="str">
        <f>HYPERLINK("http://affymetrix.arabidopsis.info/narrays/experimentpage.pl?experimentid=154","154")</f>
        <v>154</v>
      </c>
      <c r="B236" s="33" t="s">
        <v>109</v>
      </c>
      <c r="C236" s="29">
        <v>0.00059515003751282</v>
      </c>
      <c r="D236" s="29">
        <v>42</v>
      </c>
      <c r="E236" s="29">
        <v>69.047619047619</v>
      </c>
      <c r="F236" s="28" t="s">
        <v>342</v>
      </c>
    </row>
    <row r="237" spans="1:6" ht="12.75">
      <c r="A237" s="43" t="str">
        <f>HYPERLINK("http://affymetrix.arabidopsis.info/narrays/experimentpage.pl?experimentid=152","152")</f>
        <v>152</v>
      </c>
      <c r="B237" s="33" t="s">
        <v>18</v>
      </c>
      <c r="C237" s="29">
        <v>0.000123106580443198</v>
      </c>
      <c r="D237" s="29">
        <v>39</v>
      </c>
      <c r="E237" s="29">
        <v>48.7179487179487</v>
      </c>
      <c r="F237" s="28" t="s">
        <v>342</v>
      </c>
    </row>
    <row r="238" spans="1:6" ht="12.75">
      <c r="A238" s="43" t="str">
        <f>HYPERLINK("http://affymetrix.arabidopsis.info/narrays/experimentpage.pl?experimentid=155","155")</f>
        <v>155</v>
      </c>
      <c r="B238" s="33" t="s">
        <v>19</v>
      </c>
      <c r="C238" s="29">
        <v>5.55823956284014E-07</v>
      </c>
      <c r="D238" s="29">
        <v>31</v>
      </c>
      <c r="E238" s="29">
        <v>80.6451612903226</v>
      </c>
      <c r="F238" s="28" t="s">
        <v>342</v>
      </c>
    </row>
    <row r="239" spans="1:6" ht="12.75">
      <c r="A239" s="43" t="str">
        <f>HYPERLINK("http://affymetrix.arabidopsis.info/narrays/experimentpage.pl?experimentid=152","152")</f>
        <v>152</v>
      </c>
      <c r="B239" s="33" t="s">
        <v>436</v>
      </c>
      <c r="C239" s="29">
        <v>8.85740474650482E-10</v>
      </c>
      <c r="D239" s="29">
        <v>24</v>
      </c>
      <c r="E239" s="29">
        <v>79.1666666666667</v>
      </c>
      <c r="F239" s="28" t="s">
        <v>342</v>
      </c>
    </row>
    <row r="240" spans="1:6" ht="12.75">
      <c r="A240" s="43" t="str">
        <f>HYPERLINK("http://affymetrix.arabidopsis.info/narrays/experimentpage.pl?experimentid=153","153")</f>
        <v>153</v>
      </c>
      <c r="B240" s="33" t="s">
        <v>20</v>
      </c>
      <c r="C240" s="29">
        <v>9.116342868345E-12</v>
      </c>
      <c r="D240" s="29">
        <v>20</v>
      </c>
      <c r="E240" s="29">
        <v>35</v>
      </c>
      <c r="F240" s="28" t="s">
        <v>342</v>
      </c>
    </row>
    <row r="241" spans="1:6" ht="12.75">
      <c r="A241" s="43" t="str">
        <f>HYPERLINK("http://affymetrix.arabidopsis.info/narrays/experimentpage.pl?experimentid=152","152")</f>
        <v>152</v>
      </c>
      <c r="B241" s="33" t="s">
        <v>170</v>
      </c>
      <c r="C241" s="29">
        <v>1.7519919444273E-13</v>
      </c>
      <c r="D241" s="29">
        <v>17</v>
      </c>
      <c r="E241" s="29">
        <v>70.5882352941177</v>
      </c>
      <c r="F241" s="28" t="s">
        <v>342</v>
      </c>
    </row>
    <row r="242" spans="1:6" ht="12.75">
      <c r="A242" s="43" t="str">
        <f>HYPERLINK("http://affymetrix.arabidopsis.info/narrays/experimentpage.pl?experimentid=153","153")</f>
        <v>153</v>
      </c>
      <c r="B242" s="33" t="s">
        <v>22</v>
      </c>
      <c r="C242" s="29">
        <v>9.42634624608876E-15</v>
      </c>
      <c r="D242" s="29">
        <v>15</v>
      </c>
      <c r="E242" s="29">
        <v>40</v>
      </c>
      <c r="F242" s="28" t="s">
        <v>342</v>
      </c>
    </row>
    <row r="243" spans="1:6" ht="12.75">
      <c r="A243" s="43" t="str">
        <f>HYPERLINK("http://affymetrix.arabidopsis.info/narrays/experimentpage.pl?experimentid=153","153")</f>
        <v>153</v>
      </c>
      <c r="B243" s="33" t="s">
        <v>21</v>
      </c>
      <c r="C243" s="29">
        <v>3.89459598042643E-16</v>
      </c>
      <c r="D243" s="29">
        <v>13</v>
      </c>
      <c r="E243" s="29">
        <v>76.9230769230769</v>
      </c>
      <c r="F243" s="28" t="s">
        <v>342</v>
      </c>
    </row>
    <row r="244" ht="12.75">
      <c r="A244" s="43"/>
    </row>
  </sheetData>
  <hyperlinks>
    <hyperlink ref="A99" r:id="rId1" display="http://affymetrix.arabidopsis.info/narrays/experimentpage.pl?experimentid=150"/>
    <hyperlink ref="A49" r:id="rId2" display="http://affymetrix.arabidopsis.info/narrays/experimentpage.pl?experimentid=150"/>
    <hyperlink ref="A121" r:id="rId3" display="http://affymetrix.arabidopsis.info/narrays/experimentpage.pl?experimentid=150"/>
    <hyperlink ref="A199" r:id="rId4" display="http://affymetrix.arabidopsis.info/narrays/experimentpage.pl?experimentid=150"/>
    <hyperlink ref="A67" r:id="rId5" display="http://affymetrix.arabidopsis.info/narrays/experimentpage.pl?experimentid=150"/>
    <hyperlink ref="A70" r:id="rId6" display="http://affymetrix.arabidopsis.info/narrays/experimentpage.pl?experimentid=150"/>
  </hyperlink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Hanni Willenbrock</dc:creator>
  <cp:keywords/>
  <dc:description/>
  <cp:lastModifiedBy>Henrik Bjørn Nielsen</cp:lastModifiedBy>
  <dcterms:created xsi:type="dcterms:W3CDTF">2005-06-28T10:56:52Z</dcterms:created>
  <dcterms:modified xsi:type="dcterms:W3CDTF">2006-10-02T11:10:33Z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