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510" yWindow="30" windowWidth="5010" windowHeight="8055" tabRatio="857"/>
  </bookViews>
  <sheets>
    <sheet name="File S1" sheetId="26" r:id="rId1"/>
    <sheet name="Table S1A_25 MgC" sheetId="16" r:id="rId2"/>
    <sheet name="Table S1B_75 MgC" sheetId="17" r:id="rId3"/>
    <sheet name="Table S1C_ 150 MgC" sheetId="18" r:id="rId4"/>
    <sheet name="Table S1D_250 MgC" sheetId="19" r:id="rId5"/>
    <sheet name="Table S1E_350 MgC" sheetId="20" r:id="rId6"/>
    <sheet name="Table S1F_450 MgC" sheetId="21" r:id="rId7"/>
    <sheet name="Table S1G_Coarse-scale" sheetId="13" r:id="rId8"/>
    <sheet name="Table S1H_Sensitivity analyses" sheetId="29" r:id="rId9"/>
  </sheets>
  <calcPr calcId="125725"/>
</workbook>
</file>

<file path=xl/calcChain.xml><?xml version="1.0" encoding="utf-8"?>
<calcChain xmlns="http://schemas.openxmlformats.org/spreadsheetml/2006/main">
  <c r="D176" i="29"/>
  <c r="E176"/>
  <c r="D177"/>
  <c r="E177"/>
  <c r="F175"/>
  <c r="G175"/>
  <c r="F176"/>
  <c r="G176"/>
  <c r="F177"/>
  <c r="G177"/>
  <c r="C176"/>
  <c r="C177"/>
  <c r="C175"/>
  <c r="D175"/>
  <c r="E175"/>
  <c r="B175"/>
  <c r="B176"/>
  <c r="B177"/>
  <c r="AD177"/>
  <c r="AG175"/>
  <c r="AH175"/>
  <c r="AG176"/>
  <c r="AH176"/>
  <c r="AI176" s="1"/>
  <c r="AG177"/>
  <c r="AH177"/>
  <c r="AE175"/>
  <c r="AF175"/>
  <c r="AE176"/>
  <c r="AF176"/>
  <c r="AE177"/>
  <c r="AF177"/>
  <c r="AD175"/>
  <c r="AD176"/>
  <c r="AC175"/>
  <c r="AC176"/>
  <c r="AC177"/>
  <c r="P175"/>
  <c r="P176"/>
  <c r="P177"/>
  <c r="M177"/>
  <c r="N176"/>
  <c r="O176"/>
  <c r="N177"/>
  <c r="O177"/>
  <c r="N175"/>
  <c r="O175"/>
  <c r="M175"/>
  <c r="M176"/>
  <c r="L175"/>
  <c r="L176"/>
  <c r="L177"/>
  <c r="X175"/>
  <c r="Z175" s="1"/>
  <c r="Y175"/>
  <c r="X176"/>
  <c r="Y176"/>
  <c r="X177"/>
  <c r="Y177"/>
  <c r="W176"/>
  <c r="W177"/>
  <c r="W175"/>
  <c r="V175"/>
  <c r="V176"/>
  <c r="V177"/>
  <c r="U175"/>
  <c r="U176"/>
  <c r="U177"/>
  <c r="AC167"/>
  <c r="AD167"/>
  <c r="AE167"/>
  <c r="AF167"/>
  <c r="AG167"/>
  <c r="AH167"/>
  <c r="AC168"/>
  <c r="AD168"/>
  <c r="AE168"/>
  <c r="AF168"/>
  <c r="AG168"/>
  <c r="AH168"/>
  <c r="AC169"/>
  <c r="AD169"/>
  <c r="AE169"/>
  <c r="AF169"/>
  <c r="AG169"/>
  <c r="AI169" s="1"/>
  <c r="AH169"/>
  <c r="K167"/>
  <c r="L167"/>
  <c r="M167"/>
  <c r="Q167" s="1"/>
  <c r="N167"/>
  <c r="O167"/>
  <c r="P167"/>
  <c r="K168"/>
  <c r="L168"/>
  <c r="M168"/>
  <c r="N168"/>
  <c r="O168"/>
  <c r="P168"/>
  <c r="K169"/>
  <c r="L169"/>
  <c r="M169"/>
  <c r="N169"/>
  <c r="O169"/>
  <c r="P169"/>
  <c r="B167"/>
  <c r="C167"/>
  <c r="D167"/>
  <c r="E167"/>
  <c r="F167"/>
  <c r="G167"/>
  <c r="B168"/>
  <c r="C168"/>
  <c r="D168"/>
  <c r="E168"/>
  <c r="F168"/>
  <c r="G168"/>
  <c r="B169"/>
  <c r="C169"/>
  <c r="D169"/>
  <c r="E169"/>
  <c r="F169"/>
  <c r="G169"/>
  <c r="T167"/>
  <c r="U167"/>
  <c r="V167"/>
  <c r="W167"/>
  <c r="X167"/>
  <c r="Y167"/>
  <c r="T168"/>
  <c r="U168"/>
  <c r="V168"/>
  <c r="W168"/>
  <c r="X168"/>
  <c r="Y168"/>
  <c r="T169"/>
  <c r="U169"/>
  <c r="V169"/>
  <c r="W169"/>
  <c r="X169"/>
  <c r="Y169"/>
  <c r="AH185"/>
  <c r="AG185"/>
  <c r="AF185"/>
  <c r="AE185"/>
  <c r="AD185"/>
  <c r="AC185"/>
  <c r="AH184"/>
  <c r="AG184"/>
  <c r="AF184"/>
  <c r="AE184"/>
  <c r="AD184"/>
  <c r="AC184"/>
  <c r="AH183"/>
  <c r="AG183"/>
  <c r="AF183"/>
  <c r="AE183"/>
  <c r="AD183"/>
  <c r="AC183"/>
  <c r="AI183" s="1"/>
  <c r="AH182"/>
  <c r="AG182"/>
  <c r="AF182"/>
  <c r="AE182"/>
  <c r="AD182"/>
  <c r="AC182"/>
  <c r="Y185"/>
  <c r="X185"/>
  <c r="W185"/>
  <c r="V185"/>
  <c r="U185"/>
  <c r="T185"/>
  <c r="Y184"/>
  <c r="X184"/>
  <c r="W184"/>
  <c r="Z184" s="1"/>
  <c r="V184"/>
  <c r="U184"/>
  <c r="T184"/>
  <c r="Y183"/>
  <c r="X183"/>
  <c r="W183"/>
  <c r="V183"/>
  <c r="U183"/>
  <c r="T183"/>
  <c r="Y182"/>
  <c r="X182"/>
  <c r="W182"/>
  <c r="Z182" s="1"/>
  <c r="T188" s="1"/>
  <c r="V182"/>
  <c r="U182"/>
  <c r="T182"/>
  <c r="P185"/>
  <c r="O185"/>
  <c r="N185"/>
  <c r="M185"/>
  <c r="L185"/>
  <c r="Q185" s="1"/>
  <c r="K185"/>
  <c r="P184"/>
  <c r="O184"/>
  <c r="N184"/>
  <c r="M184"/>
  <c r="Q184" s="1"/>
  <c r="L184"/>
  <c r="K184"/>
  <c r="P183"/>
  <c r="O183"/>
  <c r="N183"/>
  <c r="M183"/>
  <c r="L183"/>
  <c r="Q183" s="1"/>
  <c r="K183"/>
  <c r="P182"/>
  <c r="O182"/>
  <c r="N182"/>
  <c r="M182"/>
  <c r="L182"/>
  <c r="K182"/>
  <c r="G185"/>
  <c r="F185"/>
  <c r="E185"/>
  <c r="D185"/>
  <c r="C185"/>
  <c r="B185"/>
  <c r="G184"/>
  <c r="F184"/>
  <c r="E184"/>
  <c r="D184"/>
  <c r="C184"/>
  <c r="B184"/>
  <c r="G183"/>
  <c r="F183"/>
  <c r="E183"/>
  <c r="D183"/>
  <c r="C183"/>
  <c r="B183"/>
  <c r="G182"/>
  <c r="F182"/>
  <c r="E182"/>
  <c r="D182"/>
  <c r="C182"/>
  <c r="B182"/>
  <c r="AH174"/>
  <c r="AI174" s="1"/>
  <c r="AG174"/>
  <c r="AF174"/>
  <c r="AE174"/>
  <c r="AD174"/>
  <c r="AC174"/>
  <c r="Y174"/>
  <c r="X174"/>
  <c r="W174"/>
  <c r="V174"/>
  <c r="U174"/>
  <c r="T174"/>
  <c r="P174"/>
  <c r="O174"/>
  <c r="N174"/>
  <c r="M174"/>
  <c r="L174"/>
  <c r="K174"/>
  <c r="G174"/>
  <c r="F174"/>
  <c r="E174"/>
  <c r="D174"/>
  <c r="C174"/>
  <c r="B174"/>
  <c r="G166"/>
  <c r="F166"/>
  <c r="E166"/>
  <c r="D166"/>
  <c r="C166"/>
  <c r="B166"/>
  <c r="P166"/>
  <c r="O166"/>
  <c r="N166"/>
  <c r="M166"/>
  <c r="L166"/>
  <c r="K166"/>
  <c r="Y166"/>
  <c r="X166"/>
  <c r="W166"/>
  <c r="V166"/>
  <c r="U166"/>
  <c r="T166"/>
  <c r="AH166"/>
  <c r="AG166"/>
  <c r="AF166"/>
  <c r="AE166"/>
  <c r="AD166"/>
  <c r="AC166"/>
  <c r="AD143"/>
  <c r="AD144"/>
  <c r="AI144" s="1"/>
  <c r="AE142"/>
  <c r="AE143"/>
  <c r="AE144"/>
  <c r="AF142"/>
  <c r="AG142"/>
  <c r="AH142"/>
  <c r="AF143"/>
  <c r="AG143"/>
  <c r="AH143"/>
  <c r="AF144"/>
  <c r="AG144"/>
  <c r="AH144"/>
  <c r="AD142"/>
  <c r="AC142"/>
  <c r="AC143"/>
  <c r="AC144"/>
  <c r="AC134"/>
  <c r="AD134"/>
  <c r="AE134"/>
  <c r="AF134"/>
  <c r="AG134"/>
  <c r="AH134"/>
  <c r="AC135"/>
  <c r="AD135"/>
  <c r="AE135"/>
  <c r="AF135"/>
  <c r="AG135"/>
  <c r="AI135" s="1"/>
  <c r="AH135"/>
  <c r="AC136"/>
  <c r="AD136"/>
  <c r="AE136"/>
  <c r="AF136"/>
  <c r="AG136"/>
  <c r="AH136"/>
  <c r="T143"/>
  <c r="T144"/>
  <c r="U143"/>
  <c r="U144"/>
  <c r="V143"/>
  <c r="V144"/>
  <c r="T142"/>
  <c r="U142"/>
  <c r="V142"/>
  <c r="W142"/>
  <c r="Z142" s="1"/>
  <c r="X142"/>
  <c r="Y142"/>
  <c r="W143"/>
  <c r="X143"/>
  <c r="Y143"/>
  <c r="W144"/>
  <c r="X144"/>
  <c r="Y144"/>
  <c r="O142"/>
  <c r="P142"/>
  <c r="O143"/>
  <c r="Q143" s="1"/>
  <c r="P143"/>
  <c r="O144"/>
  <c r="P144"/>
  <c r="K142"/>
  <c r="L142"/>
  <c r="M142"/>
  <c r="N142"/>
  <c r="K143"/>
  <c r="L143"/>
  <c r="M143"/>
  <c r="N143"/>
  <c r="K144"/>
  <c r="L144"/>
  <c r="M144"/>
  <c r="N144"/>
  <c r="T134"/>
  <c r="U134"/>
  <c r="V134"/>
  <c r="W134"/>
  <c r="X134"/>
  <c r="Y134"/>
  <c r="T135"/>
  <c r="U135"/>
  <c r="V135"/>
  <c r="W135"/>
  <c r="X135"/>
  <c r="Y135"/>
  <c r="T136"/>
  <c r="U136"/>
  <c r="V136"/>
  <c r="W136"/>
  <c r="X136"/>
  <c r="Y136"/>
  <c r="O136"/>
  <c r="P136"/>
  <c r="K136"/>
  <c r="L136"/>
  <c r="M136"/>
  <c r="N136"/>
  <c r="K134"/>
  <c r="L134"/>
  <c r="M134"/>
  <c r="N134"/>
  <c r="O134"/>
  <c r="P134"/>
  <c r="K135"/>
  <c r="L135"/>
  <c r="M135"/>
  <c r="N135"/>
  <c r="O135"/>
  <c r="P135"/>
  <c r="AH133"/>
  <c r="AG133"/>
  <c r="AF133"/>
  <c r="AE133"/>
  <c r="AD133"/>
  <c r="AC133"/>
  <c r="Y133"/>
  <c r="X133"/>
  <c r="W133"/>
  <c r="V133"/>
  <c r="U133"/>
  <c r="T133"/>
  <c r="P133"/>
  <c r="O133"/>
  <c r="N133"/>
  <c r="M133"/>
  <c r="L133"/>
  <c r="K133"/>
  <c r="AH141"/>
  <c r="AG141"/>
  <c r="AF141"/>
  <c r="AE141"/>
  <c r="AD141"/>
  <c r="AC141"/>
  <c r="Y141"/>
  <c r="X141"/>
  <c r="W141"/>
  <c r="V141"/>
  <c r="U141"/>
  <c r="T141"/>
  <c r="P141"/>
  <c r="O141"/>
  <c r="N141"/>
  <c r="M141"/>
  <c r="L141"/>
  <c r="K141"/>
  <c r="AH152"/>
  <c r="AG152"/>
  <c r="AF152"/>
  <c r="AE152"/>
  <c r="AD152"/>
  <c r="AC152"/>
  <c r="AH151"/>
  <c r="AG151"/>
  <c r="AF151"/>
  <c r="AE151"/>
  <c r="AD151"/>
  <c r="AC151"/>
  <c r="AH150"/>
  <c r="AG150"/>
  <c r="AF150"/>
  <c r="AE150"/>
  <c r="AD150"/>
  <c r="AI150" s="1"/>
  <c r="AC150"/>
  <c r="AH149"/>
  <c r="AG149"/>
  <c r="AF149"/>
  <c r="AE149"/>
  <c r="AD149"/>
  <c r="AC149"/>
  <c r="Y152"/>
  <c r="X152"/>
  <c r="W152"/>
  <c r="V152"/>
  <c r="U152"/>
  <c r="T152"/>
  <c r="Y151"/>
  <c r="X151"/>
  <c r="W151"/>
  <c r="V151"/>
  <c r="Z151" s="1"/>
  <c r="U151"/>
  <c r="T151"/>
  <c r="Y150"/>
  <c r="X150"/>
  <c r="W150"/>
  <c r="V150"/>
  <c r="U150"/>
  <c r="T150"/>
  <c r="Y149"/>
  <c r="X149"/>
  <c r="W149"/>
  <c r="V149"/>
  <c r="U149"/>
  <c r="T149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Q149" s="1"/>
  <c r="K155" s="1"/>
  <c r="M149"/>
  <c r="L149"/>
  <c r="K149"/>
  <c r="B150"/>
  <c r="C150"/>
  <c r="D150"/>
  <c r="E150"/>
  <c r="F150"/>
  <c r="G150"/>
  <c r="B151"/>
  <c r="C151"/>
  <c r="D151"/>
  <c r="H151" s="1"/>
  <c r="E151"/>
  <c r="F151"/>
  <c r="G151"/>
  <c r="B152"/>
  <c r="C152"/>
  <c r="D152"/>
  <c r="E152"/>
  <c r="F152"/>
  <c r="G152"/>
  <c r="G149"/>
  <c r="F149"/>
  <c r="E149"/>
  <c r="D149"/>
  <c r="C149"/>
  <c r="B149"/>
  <c r="F142"/>
  <c r="G142"/>
  <c r="F143"/>
  <c r="G143"/>
  <c r="F144"/>
  <c r="G144"/>
  <c r="G141"/>
  <c r="F141"/>
  <c r="H141" s="1"/>
  <c r="B142"/>
  <c r="B143"/>
  <c r="B144"/>
  <c r="C144"/>
  <c r="C143"/>
  <c r="C142"/>
  <c r="D144"/>
  <c r="D143"/>
  <c r="D142"/>
  <c r="E144"/>
  <c r="E143"/>
  <c r="E142"/>
  <c r="E141"/>
  <c r="D141"/>
  <c r="C141"/>
  <c r="B141"/>
  <c r="G135"/>
  <c r="G136"/>
  <c r="E136"/>
  <c r="F135"/>
  <c r="F136"/>
  <c r="F134"/>
  <c r="G134"/>
  <c r="G133"/>
  <c r="F133"/>
  <c r="E134"/>
  <c r="E135"/>
  <c r="E133"/>
  <c r="D134"/>
  <c r="D135"/>
  <c r="D136"/>
  <c r="D133"/>
  <c r="C134"/>
  <c r="C135"/>
  <c r="C136"/>
  <c r="C133"/>
  <c r="B134"/>
  <c r="B135"/>
  <c r="B136"/>
  <c r="B133"/>
  <c r="AI185"/>
  <c r="Q182"/>
  <c r="Q176"/>
  <c r="Q175"/>
  <c r="Z169"/>
  <c r="AI168"/>
  <c r="Z149"/>
  <c r="T155" s="1"/>
  <c r="AI141"/>
  <c r="AI136"/>
  <c r="Q136"/>
  <c r="AI75"/>
  <c r="AI74"/>
  <c r="AI73"/>
  <c r="AI72"/>
  <c r="AI67"/>
  <c r="AI66"/>
  <c r="Z75"/>
  <c r="Z74"/>
  <c r="Z73"/>
  <c r="Z67"/>
  <c r="H75"/>
  <c r="H74"/>
  <c r="H73"/>
  <c r="H72"/>
  <c r="Q75"/>
  <c r="Q74"/>
  <c r="Q73"/>
  <c r="Q67"/>
  <c r="H67"/>
  <c r="H66"/>
  <c r="Q80"/>
  <c r="K86" s="1"/>
  <c r="Q82"/>
  <c r="Q83"/>
  <c r="Q81"/>
  <c r="H82"/>
  <c r="H83"/>
  <c r="H80"/>
  <c r="H81"/>
  <c r="AI83"/>
  <c r="AI82"/>
  <c r="AI81"/>
  <c r="AI80"/>
  <c r="Z81"/>
  <c r="Z82"/>
  <c r="Z83"/>
  <c r="Z80"/>
  <c r="T86" s="1"/>
  <c r="Z108"/>
  <c r="Z107"/>
  <c r="AI108"/>
  <c r="AI107"/>
  <c r="AI106"/>
  <c r="AI105"/>
  <c r="AI100"/>
  <c r="AI99"/>
  <c r="Z100"/>
  <c r="Z106"/>
  <c r="Q108"/>
  <c r="Q107"/>
  <c r="Q106"/>
  <c r="H114"/>
  <c r="H115"/>
  <c r="H116"/>
  <c r="H113"/>
  <c r="B119" s="1"/>
  <c r="H108"/>
  <c r="H107"/>
  <c r="B121" s="1"/>
  <c r="H106"/>
  <c r="H100"/>
  <c r="Q100"/>
  <c r="Q99"/>
  <c r="Q98"/>
  <c r="Q97"/>
  <c r="AI116"/>
  <c r="AC122" s="1"/>
  <c r="AI115"/>
  <c r="AI114"/>
  <c r="AI113"/>
  <c r="Z116"/>
  <c r="Z115"/>
  <c r="Z114"/>
  <c r="Z113"/>
  <c r="T119" s="1"/>
  <c r="Q116"/>
  <c r="Q115"/>
  <c r="Q114"/>
  <c r="Q113"/>
  <c r="H152" l="1"/>
  <c r="B88"/>
  <c r="K87"/>
  <c r="H136"/>
  <c r="Z150"/>
  <c r="T156" s="1"/>
  <c r="AI149"/>
  <c r="AI151"/>
  <c r="Z185"/>
  <c r="AC119"/>
  <c r="T88"/>
  <c r="K88"/>
  <c r="K89"/>
  <c r="T89"/>
  <c r="H143"/>
  <c r="Q151"/>
  <c r="Q144"/>
  <c r="Q142"/>
  <c r="Q166"/>
  <c r="AI182"/>
  <c r="AI184"/>
  <c r="AC190" s="1"/>
  <c r="Q169"/>
  <c r="K191" s="1"/>
  <c r="Q168"/>
  <c r="K190" s="1"/>
  <c r="H175"/>
  <c r="H176"/>
  <c r="H142"/>
  <c r="B156" s="1"/>
  <c r="H150"/>
  <c r="Q177"/>
  <c r="B87"/>
  <c r="Q150"/>
  <c r="Q152"/>
  <c r="Z152"/>
  <c r="AI152"/>
  <c r="AC158" s="1"/>
  <c r="Z136"/>
  <c r="Z183"/>
  <c r="H169"/>
  <c r="H135"/>
  <c r="B157" s="1"/>
  <c r="H182"/>
  <c r="B188" s="1"/>
  <c r="H183"/>
  <c r="B189" s="1"/>
  <c r="H184"/>
  <c r="H185"/>
  <c r="Z176"/>
  <c r="T190" s="1"/>
  <c r="H177"/>
  <c r="B191" s="1"/>
  <c r="AI177"/>
  <c r="AC191" s="1"/>
  <c r="AI175"/>
  <c r="AC189" s="1"/>
  <c r="T189"/>
  <c r="Z177"/>
  <c r="AC188"/>
  <c r="K188"/>
  <c r="K189"/>
  <c r="B190"/>
  <c r="AI143"/>
  <c r="AC157" s="1"/>
  <c r="AI142"/>
  <c r="AC156" s="1"/>
  <c r="Z144"/>
  <c r="Z143"/>
  <c r="T157" s="1"/>
  <c r="AC155"/>
  <c r="K158"/>
  <c r="K156"/>
  <c r="K157"/>
  <c r="H149"/>
  <c r="B155" s="1"/>
  <c r="H144"/>
  <c r="B120"/>
  <c r="AC121"/>
  <c r="K119"/>
  <c r="B122"/>
  <c r="T122"/>
  <c r="AC120"/>
  <c r="T87"/>
  <c r="K121"/>
  <c r="B89"/>
  <c r="AC87"/>
  <c r="AC89"/>
  <c r="K120"/>
  <c r="AC86"/>
  <c r="K122"/>
  <c r="T120"/>
  <c r="T121"/>
  <c r="B86"/>
  <c r="AC88"/>
  <c r="B158" l="1"/>
  <c r="T191"/>
  <c r="T158"/>
  <c r="D118" i="13"/>
  <c r="D133" s="1"/>
  <c r="D147" s="1"/>
  <c r="D153" s="1"/>
  <c r="H118"/>
  <c r="H132" s="1"/>
  <c r="H146" s="1"/>
  <c r="H152" s="1"/>
  <c r="L118"/>
  <c r="L132" s="1"/>
  <c r="L146" s="1"/>
  <c r="L152" s="1"/>
  <c r="P118"/>
  <c r="P132" s="1"/>
  <c r="P146" s="1"/>
  <c r="P152" s="1"/>
  <c r="T118"/>
  <c r="T132" s="1"/>
  <c r="T146" s="1"/>
  <c r="T152" s="1"/>
  <c r="X118"/>
  <c r="X132" s="1"/>
  <c r="X146" s="1"/>
  <c r="X152" s="1"/>
  <c r="B118"/>
  <c r="B131" s="1"/>
  <c r="B145" s="1"/>
  <c r="B151" s="1"/>
  <c r="C49" i="17"/>
  <c r="Z139" i="13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F139"/>
  <c r="E139"/>
  <c r="D139"/>
  <c r="C139"/>
  <c r="B139"/>
  <c r="C102"/>
  <c r="C101"/>
  <c r="C97"/>
  <c r="B96"/>
  <c r="B97" s="1"/>
  <c r="G118" s="1"/>
  <c r="Z140" i="21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C140"/>
  <c r="B140"/>
  <c r="B97"/>
  <c r="B98" s="1"/>
  <c r="G119" s="1"/>
  <c r="Z140" i="2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C140"/>
  <c r="B140"/>
  <c r="B97"/>
  <c r="B98" s="1"/>
  <c r="G119" s="1"/>
  <c r="Z140" i="19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C140"/>
  <c r="B140"/>
  <c r="B97"/>
  <c r="B98" s="1"/>
  <c r="D119" s="1"/>
  <c r="Z140" i="18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C140"/>
  <c r="B140"/>
  <c r="B97"/>
  <c r="B98" s="1"/>
  <c r="D119" s="1"/>
  <c r="Z140" i="17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C140"/>
  <c r="B140"/>
  <c r="B97"/>
  <c r="B98" s="1"/>
  <c r="E119" s="1"/>
  <c r="G133" i="13" l="1"/>
  <c r="G147" s="1"/>
  <c r="G153" s="1"/>
  <c r="G134"/>
  <c r="G148" s="1"/>
  <c r="G154" s="1"/>
  <c r="G132"/>
  <c r="G146" s="1"/>
  <c r="G152" s="1"/>
  <c r="G131"/>
  <c r="G145" s="1"/>
  <c r="G151" s="1"/>
  <c r="B132"/>
  <c r="B146" s="1"/>
  <c r="B152" s="1"/>
  <c r="T133"/>
  <c r="T147" s="1"/>
  <c r="T153" s="1"/>
  <c r="P133"/>
  <c r="P147" s="1"/>
  <c r="P153" s="1"/>
  <c r="Y118"/>
  <c r="U118"/>
  <c r="Q118"/>
  <c r="M118"/>
  <c r="I118"/>
  <c r="E118"/>
  <c r="B133"/>
  <c r="B147" s="1"/>
  <c r="B153" s="1"/>
  <c r="D131"/>
  <c r="D145" s="1"/>
  <c r="D151" s="1"/>
  <c r="X134"/>
  <c r="X148" s="1"/>
  <c r="X154" s="1"/>
  <c r="T134"/>
  <c r="T148" s="1"/>
  <c r="T154" s="1"/>
  <c r="P134"/>
  <c r="P148" s="1"/>
  <c r="P154" s="1"/>
  <c r="L134"/>
  <c r="L148" s="1"/>
  <c r="L154" s="1"/>
  <c r="H134"/>
  <c r="H148" s="1"/>
  <c r="H154" s="1"/>
  <c r="D132"/>
  <c r="D146" s="1"/>
  <c r="D152" s="1"/>
  <c r="X133"/>
  <c r="X147" s="1"/>
  <c r="X153" s="1"/>
  <c r="H133"/>
  <c r="H147" s="1"/>
  <c r="H153" s="1"/>
  <c r="Z118"/>
  <c r="V118"/>
  <c r="R118"/>
  <c r="N118"/>
  <c r="J118"/>
  <c r="F118"/>
  <c r="B134"/>
  <c r="B148" s="1"/>
  <c r="B154" s="1"/>
  <c r="D134"/>
  <c r="D148" s="1"/>
  <c r="D154" s="1"/>
  <c r="X131"/>
  <c r="X145" s="1"/>
  <c r="X151" s="1"/>
  <c r="T131"/>
  <c r="T145" s="1"/>
  <c r="T151" s="1"/>
  <c r="P131"/>
  <c r="P145" s="1"/>
  <c r="P151" s="1"/>
  <c r="L131"/>
  <c r="L145" s="1"/>
  <c r="L151" s="1"/>
  <c r="H131"/>
  <c r="H145" s="1"/>
  <c r="H151" s="1"/>
  <c r="L133"/>
  <c r="L147" s="1"/>
  <c r="L153" s="1"/>
  <c r="C118"/>
  <c r="W118"/>
  <c r="S118"/>
  <c r="O118"/>
  <c r="K118"/>
  <c r="Y119" i="21"/>
  <c r="Y132" s="1"/>
  <c r="Y146" s="1"/>
  <c r="Y152" s="1"/>
  <c r="I119"/>
  <c r="I132" s="1"/>
  <c r="I146" s="1"/>
  <c r="I152" s="1"/>
  <c r="Q119"/>
  <c r="Q132" s="1"/>
  <c r="Q146" s="1"/>
  <c r="Q152" s="1"/>
  <c r="U119"/>
  <c r="U132" s="1"/>
  <c r="U146" s="1"/>
  <c r="U152" s="1"/>
  <c r="E119"/>
  <c r="E132" s="1"/>
  <c r="E146" s="1"/>
  <c r="E152" s="1"/>
  <c r="B119"/>
  <c r="B135" s="1"/>
  <c r="B149" s="1"/>
  <c r="B155" s="1"/>
  <c r="M119"/>
  <c r="M132" s="1"/>
  <c r="M146" s="1"/>
  <c r="M152" s="1"/>
  <c r="T119" i="20"/>
  <c r="T132" s="1"/>
  <c r="T146" s="1"/>
  <c r="T152" s="1"/>
  <c r="L119"/>
  <c r="L132" s="1"/>
  <c r="L146" s="1"/>
  <c r="L152" s="1"/>
  <c r="D119"/>
  <c r="D134" s="1"/>
  <c r="D148" s="1"/>
  <c r="D154" s="1"/>
  <c r="U119"/>
  <c r="U135" s="1"/>
  <c r="U149" s="1"/>
  <c r="U155" s="1"/>
  <c r="M119"/>
  <c r="E119"/>
  <c r="E135" s="1"/>
  <c r="E149" s="1"/>
  <c r="E155" s="1"/>
  <c r="C119"/>
  <c r="C134" s="1"/>
  <c r="C148" s="1"/>
  <c r="C154" s="1"/>
  <c r="X119"/>
  <c r="X132" s="1"/>
  <c r="X146" s="1"/>
  <c r="X152" s="1"/>
  <c r="P119"/>
  <c r="P132" s="1"/>
  <c r="P146" s="1"/>
  <c r="P152" s="1"/>
  <c r="H119"/>
  <c r="H132" s="1"/>
  <c r="H146" s="1"/>
  <c r="H152" s="1"/>
  <c r="Y119"/>
  <c r="Q119"/>
  <c r="Q135" s="1"/>
  <c r="Q149" s="1"/>
  <c r="Q155" s="1"/>
  <c r="I119"/>
  <c r="W119" i="19"/>
  <c r="W132" s="1"/>
  <c r="W146" s="1"/>
  <c r="W152" s="1"/>
  <c r="O119"/>
  <c r="O132" s="1"/>
  <c r="O146" s="1"/>
  <c r="O152" s="1"/>
  <c r="G119"/>
  <c r="G132" s="1"/>
  <c r="G146" s="1"/>
  <c r="G152" s="1"/>
  <c r="Z119"/>
  <c r="Z132" s="1"/>
  <c r="Z146" s="1"/>
  <c r="Z152" s="1"/>
  <c r="R119"/>
  <c r="R132" s="1"/>
  <c r="R146" s="1"/>
  <c r="R152" s="1"/>
  <c r="J119"/>
  <c r="J132" s="1"/>
  <c r="J146" s="1"/>
  <c r="J152" s="1"/>
  <c r="C119"/>
  <c r="C132" s="1"/>
  <c r="C146" s="1"/>
  <c r="C152" s="1"/>
  <c r="S119"/>
  <c r="S132" s="1"/>
  <c r="S146" s="1"/>
  <c r="S152" s="1"/>
  <c r="K119"/>
  <c r="K132" s="1"/>
  <c r="K146" s="1"/>
  <c r="K152" s="1"/>
  <c r="V119"/>
  <c r="V132" s="1"/>
  <c r="V146" s="1"/>
  <c r="V152" s="1"/>
  <c r="N119"/>
  <c r="N132" s="1"/>
  <c r="N146" s="1"/>
  <c r="N152" s="1"/>
  <c r="F119"/>
  <c r="F132" s="1"/>
  <c r="F146" s="1"/>
  <c r="F152" s="1"/>
  <c r="Y119" i="18"/>
  <c r="Y132" s="1"/>
  <c r="Y146" s="1"/>
  <c r="Y152" s="1"/>
  <c r="I119"/>
  <c r="I132" s="1"/>
  <c r="I146" s="1"/>
  <c r="I152" s="1"/>
  <c r="M119"/>
  <c r="M132" s="1"/>
  <c r="M146" s="1"/>
  <c r="M152" s="1"/>
  <c r="Q119"/>
  <c r="Q132" s="1"/>
  <c r="Q146" s="1"/>
  <c r="Q152" s="1"/>
  <c r="U119"/>
  <c r="U132" s="1"/>
  <c r="U146" s="1"/>
  <c r="U152" s="1"/>
  <c r="E119"/>
  <c r="E132" s="1"/>
  <c r="E146" s="1"/>
  <c r="E152" s="1"/>
  <c r="D132"/>
  <c r="D146" s="1"/>
  <c r="D152" s="1"/>
  <c r="D135"/>
  <c r="D149" s="1"/>
  <c r="D155" s="1"/>
  <c r="D134"/>
  <c r="D148" s="1"/>
  <c r="D154" s="1"/>
  <c r="D133"/>
  <c r="D147" s="1"/>
  <c r="D153" s="1"/>
  <c r="Z119"/>
  <c r="V119"/>
  <c r="R119"/>
  <c r="N119"/>
  <c r="J119"/>
  <c r="F119"/>
  <c r="Y135"/>
  <c r="Y149" s="1"/>
  <c r="Y155" s="1"/>
  <c r="Q135"/>
  <c r="Q149" s="1"/>
  <c r="Q155" s="1"/>
  <c r="Q133"/>
  <c r="Q147" s="1"/>
  <c r="Q153" s="1"/>
  <c r="C119"/>
  <c r="W119"/>
  <c r="S119"/>
  <c r="O119"/>
  <c r="K119"/>
  <c r="G119"/>
  <c r="B119"/>
  <c r="X119"/>
  <c r="T119"/>
  <c r="P119"/>
  <c r="L119"/>
  <c r="H119"/>
  <c r="Q134"/>
  <c r="Q148" s="1"/>
  <c r="Q154" s="1"/>
  <c r="D132" i="19"/>
  <c r="D146" s="1"/>
  <c r="D152" s="1"/>
  <c r="D133"/>
  <c r="D147" s="1"/>
  <c r="D153" s="1"/>
  <c r="D134"/>
  <c r="D148" s="1"/>
  <c r="D154" s="1"/>
  <c r="D135"/>
  <c r="D149" s="1"/>
  <c r="D155" s="1"/>
  <c r="Z134"/>
  <c r="Z148" s="1"/>
  <c r="Z154" s="1"/>
  <c r="Y119"/>
  <c r="U119"/>
  <c r="Q119"/>
  <c r="M119"/>
  <c r="I119"/>
  <c r="E119"/>
  <c r="N134"/>
  <c r="N148" s="1"/>
  <c r="N154" s="1"/>
  <c r="F134"/>
  <c r="F148" s="1"/>
  <c r="F154" s="1"/>
  <c r="B119"/>
  <c r="X119"/>
  <c r="T119"/>
  <c r="P119"/>
  <c r="L119"/>
  <c r="H119"/>
  <c r="S135"/>
  <c r="S149" s="1"/>
  <c r="S155" s="1"/>
  <c r="C135"/>
  <c r="C149" s="1"/>
  <c r="C155" s="1"/>
  <c r="S134"/>
  <c r="S148" s="1"/>
  <c r="S154" s="1"/>
  <c r="S133"/>
  <c r="S147" s="1"/>
  <c r="S153" s="1"/>
  <c r="G133"/>
  <c r="G147" s="1"/>
  <c r="G153" s="1"/>
  <c r="G132" i="20"/>
  <c r="G146" s="1"/>
  <c r="G152" s="1"/>
  <c r="G134"/>
  <c r="G148" s="1"/>
  <c r="G154" s="1"/>
  <c r="G133"/>
  <c r="G147" s="1"/>
  <c r="G153" s="1"/>
  <c r="G135"/>
  <c r="G149" s="1"/>
  <c r="G155" s="1"/>
  <c r="C133"/>
  <c r="C147" s="1"/>
  <c r="C153" s="1"/>
  <c r="B119"/>
  <c r="Z119"/>
  <c r="V119"/>
  <c r="R119"/>
  <c r="N119"/>
  <c r="J119"/>
  <c r="F119"/>
  <c r="Y135"/>
  <c r="Y149" s="1"/>
  <c r="Y155" s="1"/>
  <c r="W119"/>
  <c r="S119"/>
  <c r="O119"/>
  <c r="K119"/>
  <c r="G132" i="21"/>
  <c r="G146" s="1"/>
  <c r="G152" s="1"/>
  <c r="G133"/>
  <c r="G147" s="1"/>
  <c r="G153" s="1"/>
  <c r="G134"/>
  <c r="G148" s="1"/>
  <c r="G154" s="1"/>
  <c r="G135"/>
  <c r="G149" s="1"/>
  <c r="G155" s="1"/>
  <c r="B133"/>
  <c r="B147" s="1"/>
  <c r="B153" s="1"/>
  <c r="V119"/>
  <c r="R119"/>
  <c r="J119"/>
  <c r="B134"/>
  <c r="B148" s="1"/>
  <c r="B154" s="1"/>
  <c r="C119"/>
  <c r="X119"/>
  <c r="T119"/>
  <c r="P119"/>
  <c r="L119"/>
  <c r="H119"/>
  <c r="B132"/>
  <c r="B146" s="1"/>
  <c r="B152" s="1"/>
  <c r="Z119"/>
  <c r="N119"/>
  <c r="F119"/>
  <c r="D119"/>
  <c r="W119"/>
  <c r="S119"/>
  <c r="O119"/>
  <c r="K119"/>
  <c r="U135"/>
  <c r="U149" s="1"/>
  <c r="U155" s="1"/>
  <c r="Q135"/>
  <c r="Q149" s="1"/>
  <c r="Q155" s="1"/>
  <c r="M134"/>
  <c r="M148" s="1"/>
  <c r="M154" s="1"/>
  <c r="U133"/>
  <c r="U147" s="1"/>
  <c r="U153" s="1"/>
  <c r="Q133"/>
  <c r="Q147" s="1"/>
  <c r="Q153" s="1"/>
  <c r="D135" i="20"/>
  <c r="D149" s="1"/>
  <c r="D155" s="1"/>
  <c r="E135" i="17"/>
  <c r="E149" s="1"/>
  <c r="E155" s="1"/>
  <c r="E133"/>
  <c r="E147" s="1"/>
  <c r="E153" s="1"/>
  <c r="E132"/>
  <c r="E146" s="1"/>
  <c r="E152" s="1"/>
  <c r="E134"/>
  <c r="E148" s="1"/>
  <c r="E154" s="1"/>
  <c r="Z119"/>
  <c r="V119"/>
  <c r="R119"/>
  <c r="N119"/>
  <c r="J119"/>
  <c r="F119"/>
  <c r="C119"/>
  <c r="W119"/>
  <c r="S119"/>
  <c r="O119"/>
  <c r="K119"/>
  <c r="G119"/>
  <c r="X119"/>
  <c r="T119"/>
  <c r="P119"/>
  <c r="L119"/>
  <c r="H119"/>
  <c r="D119"/>
  <c r="B119"/>
  <c r="Y119"/>
  <c r="U119"/>
  <c r="Q119"/>
  <c r="M119"/>
  <c r="I119"/>
  <c r="K133" i="13" l="1"/>
  <c r="K147" s="1"/>
  <c r="K153" s="1"/>
  <c r="K132"/>
  <c r="K146" s="1"/>
  <c r="K152" s="1"/>
  <c r="K131"/>
  <c r="K145" s="1"/>
  <c r="K151" s="1"/>
  <c r="K134"/>
  <c r="K148" s="1"/>
  <c r="K154" s="1"/>
  <c r="C132"/>
  <c r="C146" s="1"/>
  <c r="C152" s="1"/>
  <c r="C133"/>
  <c r="C147" s="1"/>
  <c r="C153" s="1"/>
  <c r="C134"/>
  <c r="C148" s="1"/>
  <c r="C154" s="1"/>
  <c r="C131"/>
  <c r="C145" s="1"/>
  <c r="C151" s="1"/>
  <c r="R134"/>
  <c r="R148" s="1"/>
  <c r="R154" s="1"/>
  <c r="R133"/>
  <c r="R147" s="1"/>
  <c r="R153" s="1"/>
  <c r="R132"/>
  <c r="R146" s="1"/>
  <c r="R152" s="1"/>
  <c r="R131"/>
  <c r="R145" s="1"/>
  <c r="R151" s="1"/>
  <c r="Q131"/>
  <c r="Q145" s="1"/>
  <c r="Q151" s="1"/>
  <c r="Q134"/>
  <c r="Q148" s="1"/>
  <c r="Q154" s="1"/>
  <c r="Q132"/>
  <c r="Q146" s="1"/>
  <c r="Q152" s="1"/>
  <c r="Q133"/>
  <c r="Q147" s="1"/>
  <c r="Q153" s="1"/>
  <c r="O133"/>
  <c r="O147" s="1"/>
  <c r="O153" s="1"/>
  <c r="O132"/>
  <c r="O146" s="1"/>
  <c r="O152" s="1"/>
  <c r="O131"/>
  <c r="O145" s="1"/>
  <c r="O151" s="1"/>
  <c r="O134"/>
  <c r="O148" s="1"/>
  <c r="O154" s="1"/>
  <c r="F134"/>
  <c r="F148" s="1"/>
  <c r="F154" s="1"/>
  <c r="F133"/>
  <c r="F147" s="1"/>
  <c r="F153" s="1"/>
  <c r="F132"/>
  <c r="F146" s="1"/>
  <c r="F152" s="1"/>
  <c r="F131"/>
  <c r="F145" s="1"/>
  <c r="F151" s="1"/>
  <c r="V134"/>
  <c r="V148" s="1"/>
  <c r="V154" s="1"/>
  <c r="V133"/>
  <c r="V147" s="1"/>
  <c r="V153" s="1"/>
  <c r="V131"/>
  <c r="V145" s="1"/>
  <c r="V151" s="1"/>
  <c r="V132"/>
  <c r="V146" s="1"/>
  <c r="V152" s="1"/>
  <c r="W133"/>
  <c r="W147" s="1"/>
  <c r="W153" s="1"/>
  <c r="W134"/>
  <c r="W148" s="1"/>
  <c r="W154" s="1"/>
  <c r="W132"/>
  <c r="W146" s="1"/>
  <c r="W152" s="1"/>
  <c r="W131"/>
  <c r="W145" s="1"/>
  <c r="W151" s="1"/>
  <c r="N134"/>
  <c r="N148" s="1"/>
  <c r="N154" s="1"/>
  <c r="N131"/>
  <c r="N145" s="1"/>
  <c r="N151" s="1"/>
  <c r="N133"/>
  <c r="N147" s="1"/>
  <c r="N153" s="1"/>
  <c r="N132"/>
  <c r="N146" s="1"/>
  <c r="N152" s="1"/>
  <c r="M131"/>
  <c r="M145" s="1"/>
  <c r="M151" s="1"/>
  <c r="M134"/>
  <c r="M148" s="1"/>
  <c r="M154" s="1"/>
  <c r="M133"/>
  <c r="M147" s="1"/>
  <c r="M153" s="1"/>
  <c r="M132"/>
  <c r="M146" s="1"/>
  <c r="M152" s="1"/>
  <c r="E134"/>
  <c r="E148" s="1"/>
  <c r="E154" s="1"/>
  <c r="E133"/>
  <c r="E147" s="1"/>
  <c r="E153" s="1"/>
  <c r="E131"/>
  <c r="E145" s="1"/>
  <c r="E151" s="1"/>
  <c r="E132"/>
  <c r="E146" s="1"/>
  <c r="E152" s="1"/>
  <c r="U131"/>
  <c r="U145" s="1"/>
  <c r="U151" s="1"/>
  <c r="U132"/>
  <c r="U146" s="1"/>
  <c r="U152" s="1"/>
  <c r="U134"/>
  <c r="U148" s="1"/>
  <c r="U154" s="1"/>
  <c r="U133"/>
  <c r="U147" s="1"/>
  <c r="U153" s="1"/>
  <c r="S133"/>
  <c r="S147" s="1"/>
  <c r="S153" s="1"/>
  <c r="S132"/>
  <c r="S146" s="1"/>
  <c r="S152" s="1"/>
  <c r="S134"/>
  <c r="S148" s="1"/>
  <c r="S154" s="1"/>
  <c r="S131"/>
  <c r="S145" s="1"/>
  <c r="S151" s="1"/>
  <c r="J134"/>
  <c r="J148" s="1"/>
  <c r="J154" s="1"/>
  <c r="J133"/>
  <c r="J147" s="1"/>
  <c r="J153" s="1"/>
  <c r="J131"/>
  <c r="J145" s="1"/>
  <c r="J151" s="1"/>
  <c r="J132"/>
  <c r="J146" s="1"/>
  <c r="J152" s="1"/>
  <c r="Z134"/>
  <c r="Z148" s="1"/>
  <c r="Z154" s="1"/>
  <c r="Z131"/>
  <c r="Z145" s="1"/>
  <c r="Z151" s="1"/>
  <c r="Z133"/>
  <c r="Z147" s="1"/>
  <c r="Z153" s="1"/>
  <c r="Z132"/>
  <c r="Z146" s="1"/>
  <c r="Z152" s="1"/>
  <c r="I131"/>
  <c r="I145" s="1"/>
  <c r="I151" s="1"/>
  <c r="I134"/>
  <c r="I148" s="1"/>
  <c r="I154" s="1"/>
  <c r="I133"/>
  <c r="I147" s="1"/>
  <c r="I153" s="1"/>
  <c r="I132"/>
  <c r="I146" s="1"/>
  <c r="I152" s="1"/>
  <c r="Y131"/>
  <c r="Y145" s="1"/>
  <c r="Y151" s="1"/>
  <c r="Y134"/>
  <c r="Y148" s="1"/>
  <c r="Y154" s="1"/>
  <c r="Y133"/>
  <c r="Y147" s="1"/>
  <c r="Y153" s="1"/>
  <c r="Y132"/>
  <c r="Y146" s="1"/>
  <c r="Y152" s="1"/>
  <c r="Q134" i="21"/>
  <c r="Q148" s="1"/>
  <c r="Q154" s="1"/>
  <c r="I134"/>
  <c r="I148" s="1"/>
  <c r="I154" s="1"/>
  <c r="I135"/>
  <c r="I149" s="1"/>
  <c r="I155" s="1"/>
  <c r="E133"/>
  <c r="E147" s="1"/>
  <c r="E153" s="1"/>
  <c r="E134"/>
  <c r="E148" s="1"/>
  <c r="E154" s="1"/>
  <c r="Y134"/>
  <c r="Y148" s="1"/>
  <c r="Y154" s="1"/>
  <c r="E135"/>
  <c r="E149" s="1"/>
  <c r="E155" s="1"/>
  <c r="Y135"/>
  <c r="Y149" s="1"/>
  <c r="Y155" s="1"/>
  <c r="Y133"/>
  <c r="Y147" s="1"/>
  <c r="Y153" s="1"/>
  <c r="I133"/>
  <c r="I147" s="1"/>
  <c r="I153" s="1"/>
  <c r="M133"/>
  <c r="M147" s="1"/>
  <c r="M153" s="1"/>
  <c r="U134"/>
  <c r="U148" s="1"/>
  <c r="U154" s="1"/>
  <c r="M135"/>
  <c r="M149" s="1"/>
  <c r="M155" s="1"/>
  <c r="X134" i="20"/>
  <c r="X148" s="1"/>
  <c r="X154" s="1"/>
  <c r="X135"/>
  <c r="X149" s="1"/>
  <c r="X155" s="1"/>
  <c r="X133"/>
  <c r="X147" s="1"/>
  <c r="X153" s="1"/>
  <c r="H133"/>
  <c r="H147" s="1"/>
  <c r="H153" s="1"/>
  <c r="L134"/>
  <c r="L148" s="1"/>
  <c r="L154" s="1"/>
  <c r="H135"/>
  <c r="H149" s="1"/>
  <c r="H155" s="1"/>
  <c r="L135"/>
  <c r="L149" s="1"/>
  <c r="L155" s="1"/>
  <c r="H134"/>
  <c r="H148" s="1"/>
  <c r="H154" s="1"/>
  <c r="L133"/>
  <c r="L147" s="1"/>
  <c r="L153" s="1"/>
  <c r="T134"/>
  <c r="T148" s="1"/>
  <c r="T154" s="1"/>
  <c r="T133"/>
  <c r="T147" s="1"/>
  <c r="T153" s="1"/>
  <c r="I133"/>
  <c r="I147" s="1"/>
  <c r="I153" s="1"/>
  <c r="I134"/>
  <c r="I148" s="1"/>
  <c r="I154" s="1"/>
  <c r="I132"/>
  <c r="I146" s="1"/>
  <c r="I152" s="1"/>
  <c r="E133"/>
  <c r="E147" s="1"/>
  <c r="E153" s="1"/>
  <c r="E134"/>
  <c r="E148" s="1"/>
  <c r="E154" s="1"/>
  <c r="E132"/>
  <c r="E146" s="1"/>
  <c r="E152" s="1"/>
  <c r="P134"/>
  <c r="P148" s="1"/>
  <c r="P154" s="1"/>
  <c r="P133"/>
  <c r="P147" s="1"/>
  <c r="P153" s="1"/>
  <c r="M133"/>
  <c r="M147" s="1"/>
  <c r="M153" s="1"/>
  <c r="M132"/>
  <c r="M146" s="1"/>
  <c r="M152" s="1"/>
  <c r="M134"/>
  <c r="M148" s="1"/>
  <c r="M154" s="1"/>
  <c r="Y133"/>
  <c r="Y147" s="1"/>
  <c r="Y153" s="1"/>
  <c r="Y134"/>
  <c r="Y148" s="1"/>
  <c r="Y154" s="1"/>
  <c r="Y132"/>
  <c r="Y146" s="1"/>
  <c r="Y152" s="1"/>
  <c r="C132"/>
  <c r="C146" s="1"/>
  <c r="C152" s="1"/>
  <c r="C135"/>
  <c r="C149" s="1"/>
  <c r="C155" s="1"/>
  <c r="D133"/>
  <c r="D147" s="1"/>
  <c r="D153" s="1"/>
  <c r="D132"/>
  <c r="D146" s="1"/>
  <c r="D152" s="1"/>
  <c r="P135"/>
  <c r="P149" s="1"/>
  <c r="P155" s="1"/>
  <c r="M135"/>
  <c r="M149" s="1"/>
  <c r="M155" s="1"/>
  <c r="T135"/>
  <c r="T149" s="1"/>
  <c r="T155" s="1"/>
  <c r="Q133"/>
  <c r="Q147" s="1"/>
  <c r="Q153" s="1"/>
  <c r="Q132"/>
  <c r="Q146" s="1"/>
  <c r="Q152" s="1"/>
  <c r="Q134"/>
  <c r="Q148" s="1"/>
  <c r="Q154" s="1"/>
  <c r="U133"/>
  <c r="U147" s="1"/>
  <c r="U153" s="1"/>
  <c r="U134"/>
  <c r="U148" s="1"/>
  <c r="U154" s="1"/>
  <c r="U132"/>
  <c r="U146" s="1"/>
  <c r="U152" s="1"/>
  <c r="I135"/>
  <c r="I149" s="1"/>
  <c r="I155" s="1"/>
  <c r="C133" i="19"/>
  <c r="C147" s="1"/>
  <c r="C153" s="1"/>
  <c r="N133"/>
  <c r="N147" s="1"/>
  <c r="N153" s="1"/>
  <c r="C134"/>
  <c r="C148" s="1"/>
  <c r="C154" s="1"/>
  <c r="G135"/>
  <c r="G149" s="1"/>
  <c r="G155" s="1"/>
  <c r="F133"/>
  <c r="F147" s="1"/>
  <c r="F153" s="1"/>
  <c r="N135"/>
  <c r="N149" s="1"/>
  <c r="N155" s="1"/>
  <c r="Z135"/>
  <c r="Z149" s="1"/>
  <c r="Z155" s="1"/>
  <c r="G134"/>
  <c r="G148" s="1"/>
  <c r="G154" s="1"/>
  <c r="V133"/>
  <c r="V147" s="1"/>
  <c r="V153" s="1"/>
  <c r="F135"/>
  <c r="F149" s="1"/>
  <c r="F155" s="1"/>
  <c r="J133"/>
  <c r="J147" s="1"/>
  <c r="J153" s="1"/>
  <c r="O133"/>
  <c r="O147" s="1"/>
  <c r="O153" s="1"/>
  <c r="O135"/>
  <c r="O149" s="1"/>
  <c r="O155" s="1"/>
  <c r="R134"/>
  <c r="R148" s="1"/>
  <c r="R154" s="1"/>
  <c r="W134"/>
  <c r="W148" s="1"/>
  <c r="W154" s="1"/>
  <c r="V135"/>
  <c r="V149" s="1"/>
  <c r="V155" s="1"/>
  <c r="J134"/>
  <c r="J148" s="1"/>
  <c r="J154" s="1"/>
  <c r="K133"/>
  <c r="K147" s="1"/>
  <c r="K153" s="1"/>
  <c r="K135"/>
  <c r="K149" s="1"/>
  <c r="K155" s="1"/>
  <c r="R135"/>
  <c r="R149" s="1"/>
  <c r="R155" s="1"/>
  <c r="W133"/>
  <c r="W147" s="1"/>
  <c r="W153" s="1"/>
  <c r="O134"/>
  <c r="O148" s="1"/>
  <c r="O154" s="1"/>
  <c r="W135"/>
  <c r="W149" s="1"/>
  <c r="W155" s="1"/>
  <c r="V134"/>
  <c r="V148" s="1"/>
  <c r="V154" s="1"/>
  <c r="Z133"/>
  <c r="Z147" s="1"/>
  <c r="Z153" s="1"/>
  <c r="J135"/>
  <c r="J149" s="1"/>
  <c r="J155" s="1"/>
  <c r="K134"/>
  <c r="K148" s="1"/>
  <c r="K154" s="1"/>
  <c r="R133"/>
  <c r="R147" s="1"/>
  <c r="R153" s="1"/>
  <c r="Y134" i="18"/>
  <c r="Y148" s="1"/>
  <c r="Y154" s="1"/>
  <c r="E134"/>
  <c r="E148" s="1"/>
  <c r="E154" s="1"/>
  <c r="M133"/>
  <c r="M147" s="1"/>
  <c r="M153" s="1"/>
  <c r="I134"/>
  <c r="I148" s="1"/>
  <c r="I154" s="1"/>
  <c r="I135"/>
  <c r="I149" s="1"/>
  <c r="I155" s="1"/>
  <c r="E135"/>
  <c r="E149" s="1"/>
  <c r="E155" s="1"/>
  <c r="U134"/>
  <c r="U148" s="1"/>
  <c r="U154" s="1"/>
  <c r="U135"/>
  <c r="U149" s="1"/>
  <c r="U155" s="1"/>
  <c r="I133"/>
  <c r="I147" s="1"/>
  <c r="I153" s="1"/>
  <c r="Y133"/>
  <c r="Y147" s="1"/>
  <c r="Y153" s="1"/>
  <c r="M134"/>
  <c r="M148" s="1"/>
  <c r="M154" s="1"/>
  <c r="E133"/>
  <c r="E147" s="1"/>
  <c r="E153" s="1"/>
  <c r="U133"/>
  <c r="U147" s="1"/>
  <c r="U153" s="1"/>
  <c r="M135"/>
  <c r="M149" s="1"/>
  <c r="M155" s="1"/>
  <c r="L133"/>
  <c r="L147" s="1"/>
  <c r="L153" s="1"/>
  <c r="L132"/>
  <c r="L146" s="1"/>
  <c r="L152" s="1"/>
  <c r="L134"/>
  <c r="L148" s="1"/>
  <c r="L154" s="1"/>
  <c r="L135"/>
  <c r="L149" s="1"/>
  <c r="L155" s="1"/>
  <c r="B133"/>
  <c r="B147" s="1"/>
  <c r="B153" s="1"/>
  <c r="B132"/>
  <c r="B146" s="1"/>
  <c r="B152" s="1"/>
  <c r="B135"/>
  <c r="B149" s="1"/>
  <c r="B155" s="1"/>
  <c r="B134"/>
  <c r="B148" s="1"/>
  <c r="B154" s="1"/>
  <c r="S133"/>
  <c r="S147" s="1"/>
  <c r="S153" s="1"/>
  <c r="S135"/>
  <c r="S149" s="1"/>
  <c r="S155" s="1"/>
  <c r="S132"/>
  <c r="S146" s="1"/>
  <c r="S152" s="1"/>
  <c r="S134"/>
  <c r="S148" s="1"/>
  <c r="S154" s="1"/>
  <c r="J133"/>
  <c r="J147" s="1"/>
  <c r="J153" s="1"/>
  <c r="J135"/>
  <c r="J149" s="1"/>
  <c r="J155" s="1"/>
  <c r="J132"/>
  <c r="J146" s="1"/>
  <c r="J152" s="1"/>
  <c r="J134"/>
  <c r="J148" s="1"/>
  <c r="J154" s="1"/>
  <c r="Z132"/>
  <c r="Z146" s="1"/>
  <c r="Z152" s="1"/>
  <c r="Z133"/>
  <c r="Z147" s="1"/>
  <c r="Z153" s="1"/>
  <c r="Z135"/>
  <c r="Z149" s="1"/>
  <c r="Z155" s="1"/>
  <c r="Z134"/>
  <c r="Z148" s="1"/>
  <c r="Z154" s="1"/>
  <c r="H135"/>
  <c r="H149" s="1"/>
  <c r="H155" s="1"/>
  <c r="H132"/>
  <c r="H146" s="1"/>
  <c r="H152" s="1"/>
  <c r="H134"/>
  <c r="H148" s="1"/>
  <c r="H154" s="1"/>
  <c r="H133"/>
  <c r="H147" s="1"/>
  <c r="H153" s="1"/>
  <c r="X135"/>
  <c r="X149" s="1"/>
  <c r="X155" s="1"/>
  <c r="X132"/>
  <c r="X146" s="1"/>
  <c r="X152" s="1"/>
  <c r="X134"/>
  <c r="X148" s="1"/>
  <c r="X154" s="1"/>
  <c r="X133"/>
  <c r="X147" s="1"/>
  <c r="X153" s="1"/>
  <c r="O133"/>
  <c r="O147" s="1"/>
  <c r="O153" s="1"/>
  <c r="O135"/>
  <c r="O149" s="1"/>
  <c r="O155" s="1"/>
  <c r="O132"/>
  <c r="O146" s="1"/>
  <c r="O152" s="1"/>
  <c r="O134"/>
  <c r="O148" s="1"/>
  <c r="O154" s="1"/>
  <c r="F132"/>
  <c r="F146" s="1"/>
  <c r="F152" s="1"/>
  <c r="F134"/>
  <c r="F148" s="1"/>
  <c r="F154" s="1"/>
  <c r="F133"/>
  <c r="F147" s="1"/>
  <c r="F153" s="1"/>
  <c r="F135"/>
  <c r="F149" s="1"/>
  <c r="F155" s="1"/>
  <c r="V132"/>
  <c r="V146" s="1"/>
  <c r="V152" s="1"/>
  <c r="V134"/>
  <c r="V148" s="1"/>
  <c r="V154" s="1"/>
  <c r="V133"/>
  <c r="V147" s="1"/>
  <c r="V153" s="1"/>
  <c r="V135"/>
  <c r="V149" s="1"/>
  <c r="V155" s="1"/>
  <c r="T133"/>
  <c r="T147" s="1"/>
  <c r="T153" s="1"/>
  <c r="T132"/>
  <c r="T146" s="1"/>
  <c r="T152" s="1"/>
  <c r="T134"/>
  <c r="T148" s="1"/>
  <c r="T154" s="1"/>
  <c r="T135"/>
  <c r="T149" s="1"/>
  <c r="T155" s="1"/>
  <c r="K133"/>
  <c r="K147" s="1"/>
  <c r="K153" s="1"/>
  <c r="K135"/>
  <c r="K149" s="1"/>
  <c r="K155" s="1"/>
  <c r="K132"/>
  <c r="K146" s="1"/>
  <c r="K152" s="1"/>
  <c r="K134"/>
  <c r="K148" s="1"/>
  <c r="K154" s="1"/>
  <c r="C132"/>
  <c r="C146" s="1"/>
  <c r="C152" s="1"/>
  <c r="C133"/>
  <c r="C147" s="1"/>
  <c r="C153" s="1"/>
  <c r="C135"/>
  <c r="C149" s="1"/>
  <c r="C155" s="1"/>
  <c r="C134"/>
  <c r="C148" s="1"/>
  <c r="C154" s="1"/>
  <c r="R133"/>
  <c r="R147" s="1"/>
  <c r="R153" s="1"/>
  <c r="R135"/>
  <c r="R149" s="1"/>
  <c r="R155" s="1"/>
  <c r="R132"/>
  <c r="R146" s="1"/>
  <c r="R152" s="1"/>
  <c r="R134"/>
  <c r="R148" s="1"/>
  <c r="R154" s="1"/>
  <c r="P135"/>
  <c r="P149" s="1"/>
  <c r="P155" s="1"/>
  <c r="P132"/>
  <c r="P146" s="1"/>
  <c r="P152" s="1"/>
  <c r="P134"/>
  <c r="P148" s="1"/>
  <c r="P154" s="1"/>
  <c r="P133"/>
  <c r="P147" s="1"/>
  <c r="P153" s="1"/>
  <c r="G133"/>
  <c r="G147" s="1"/>
  <c r="G153" s="1"/>
  <c r="G135"/>
  <c r="G149" s="1"/>
  <c r="G155" s="1"/>
  <c r="G132"/>
  <c r="G146" s="1"/>
  <c r="G152" s="1"/>
  <c r="G134"/>
  <c r="G148" s="1"/>
  <c r="G154" s="1"/>
  <c r="W133"/>
  <c r="W147" s="1"/>
  <c r="W153" s="1"/>
  <c r="W135"/>
  <c r="W149" s="1"/>
  <c r="W155" s="1"/>
  <c r="W132"/>
  <c r="W146" s="1"/>
  <c r="W152" s="1"/>
  <c r="W134"/>
  <c r="W148" s="1"/>
  <c r="W154" s="1"/>
  <c r="N132"/>
  <c r="N146" s="1"/>
  <c r="N152" s="1"/>
  <c r="N134"/>
  <c r="N148" s="1"/>
  <c r="N154" s="1"/>
  <c r="N133"/>
  <c r="N147" s="1"/>
  <c r="N153" s="1"/>
  <c r="N135"/>
  <c r="N149" s="1"/>
  <c r="N155" s="1"/>
  <c r="L132" i="19"/>
  <c r="L146" s="1"/>
  <c r="L152" s="1"/>
  <c r="L133"/>
  <c r="L147" s="1"/>
  <c r="L153" s="1"/>
  <c r="L134"/>
  <c r="L148" s="1"/>
  <c r="L154" s="1"/>
  <c r="L135"/>
  <c r="L149" s="1"/>
  <c r="L155" s="1"/>
  <c r="H132"/>
  <c r="H146" s="1"/>
  <c r="H152" s="1"/>
  <c r="H133"/>
  <c r="H147" s="1"/>
  <c r="H153" s="1"/>
  <c r="H134"/>
  <c r="H148" s="1"/>
  <c r="H154" s="1"/>
  <c r="H135"/>
  <c r="H149" s="1"/>
  <c r="H155" s="1"/>
  <c r="X132"/>
  <c r="X146" s="1"/>
  <c r="X152" s="1"/>
  <c r="X133"/>
  <c r="X147" s="1"/>
  <c r="X153" s="1"/>
  <c r="X134"/>
  <c r="X148" s="1"/>
  <c r="X154" s="1"/>
  <c r="X135"/>
  <c r="X149" s="1"/>
  <c r="X155" s="1"/>
  <c r="Y132"/>
  <c r="Y146" s="1"/>
  <c r="Y152" s="1"/>
  <c r="Y133"/>
  <c r="Y147" s="1"/>
  <c r="Y153" s="1"/>
  <c r="Y134"/>
  <c r="Y148" s="1"/>
  <c r="Y154" s="1"/>
  <c r="Y135"/>
  <c r="Y149" s="1"/>
  <c r="Y155" s="1"/>
  <c r="T132"/>
  <c r="T146" s="1"/>
  <c r="T152" s="1"/>
  <c r="T133"/>
  <c r="T147" s="1"/>
  <c r="T153" s="1"/>
  <c r="T134"/>
  <c r="T148" s="1"/>
  <c r="T154" s="1"/>
  <c r="T135"/>
  <c r="T149" s="1"/>
  <c r="T155" s="1"/>
  <c r="E132"/>
  <c r="E146" s="1"/>
  <c r="E152" s="1"/>
  <c r="E133"/>
  <c r="E147" s="1"/>
  <c r="E153" s="1"/>
  <c r="E134"/>
  <c r="E148" s="1"/>
  <c r="E154" s="1"/>
  <c r="E135"/>
  <c r="E149" s="1"/>
  <c r="E155" s="1"/>
  <c r="U132"/>
  <c r="U146" s="1"/>
  <c r="U152" s="1"/>
  <c r="U133"/>
  <c r="U147" s="1"/>
  <c r="U153" s="1"/>
  <c r="U134"/>
  <c r="U148" s="1"/>
  <c r="U154" s="1"/>
  <c r="U135"/>
  <c r="U149" s="1"/>
  <c r="U155" s="1"/>
  <c r="B133"/>
  <c r="B147" s="1"/>
  <c r="B153" s="1"/>
  <c r="B132"/>
  <c r="B146" s="1"/>
  <c r="B152" s="1"/>
  <c r="B135"/>
  <c r="B149" s="1"/>
  <c r="B155" s="1"/>
  <c r="B134"/>
  <c r="B148" s="1"/>
  <c r="B154" s="1"/>
  <c r="M132"/>
  <c r="M146" s="1"/>
  <c r="M152" s="1"/>
  <c r="M133"/>
  <c r="M147" s="1"/>
  <c r="M153" s="1"/>
  <c r="M134"/>
  <c r="M148" s="1"/>
  <c r="M154" s="1"/>
  <c r="M135"/>
  <c r="M149" s="1"/>
  <c r="M155" s="1"/>
  <c r="I132"/>
  <c r="I146" s="1"/>
  <c r="I152" s="1"/>
  <c r="I133"/>
  <c r="I147" s="1"/>
  <c r="I153" s="1"/>
  <c r="I134"/>
  <c r="I148" s="1"/>
  <c r="I154" s="1"/>
  <c r="I135"/>
  <c r="I149" s="1"/>
  <c r="I155" s="1"/>
  <c r="P132"/>
  <c r="P146" s="1"/>
  <c r="P152" s="1"/>
  <c r="P133"/>
  <c r="P147" s="1"/>
  <c r="P153" s="1"/>
  <c r="P134"/>
  <c r="P148" s="1"/>
  <c r="P154" s="1"/>
  <c r="P135"/>
  <c r="P149" s="1"/>
  <c r="P155" s="1"/>
  <c r="Q132"/>
  <c r="Q146" s="1"/>
  <c r="Q152" s="1"/>
  <c r="Q133"/>
  <c r="Q147" s="1"/>
  <c r="Q153" s="1"/>
  <c r="Q134"/>
  <c r="Q148" s="1"/>
  <c r="Q154" s="1"/>
  <c r="Q135"/>
  <c r="Q149" s="1"/>
  <c r="Q155" s="1"/>
  <c r="S133" i="20"/>
  <c r="S147" s="1"/>
  <c r="S153" s="1"/>
  <c r="S135"/>
  <c r="S149" s="1"/>
  <c r="S155" s="1"/>
  <c r="S132"/>
  <c r="S146" s="1"/>
  <c r="S152" s="1"/>
  <c r="S134"/>
  <c r="S148" s="1"/>
  <c r="S154" s="1"/>
  <c r="N133"/>
  <c r="N147" s="1"/>
  <c r="N153" s="1"/>
  <c r="N135"/>
  <c r="N149" s="1"/>
  <c r="N155" s="1"/>
  <c r="N134"/>
  <c r="N148" s="1"/>
  <c r="N154" s="1"/>
  <c r="N132"/>
  <c r="N146" s="1"/>
  <c r="N152" s="1"/>
  <c r="O132"/>
  <c r="O146" s="1"/>
  <c r="O152" s="1"/>
  <c r="O134"/>
  <c r="O148" s="1"/>
  <c r="O154" s="1"/>
  <c r="O133"/>
  <c r="O147" s="1"/>
  <c r="O153" s="1"/>
  <c r="O135"/>
  <c r="O149" s="1"/>
  <c r="O155" s="1"/>
  <c r="J133"/>
  <c r="J147" s="1"/>
  <c r="J153" s="1"/>
  <c r="J135"/>
  <c r="J149" s="1"/>
  <c r="J155" s="1"/>
  <c r="J132"/>
  <c r="J146" s="1"/>
  <c r="J152" s="1"/>
  <c r="J134"/>
  <c r="J148" s="1"/>
  <c r="J154" s="1"/>
  <c r="Z133"/>
  <c r="Z147" s="1"/>
  <c r="Z153" s="1"/>
  <c r="Z135"/>
  <c r="Z149" s="1"/>
  <c r="Z155" s="1"/>
  <c r="Z132"/>
  <c r="Z146" s="1"/>
  <c r="Z152" s="1"/>
  <c r="Z134"/>
  <c r="Z148" s="1"/>
  <c r="Z154" s="1"/>
  <c r="K133"/>
  <c r="K147" s="1"/>
  <c r="K153" s="1"/>
  <c r="K135"/>
  <c r="K149" s="1"/>
  <c r="K155" s="1"/>
  <c r="K132"/>
  <c r="K146" s="1"/>
  <c r="K152" s="1"/>
  <c r="K134"/>
  <c r="K148" s="1"/>
  <c r="K154" s="1"/>
  <c r="F133"/>
  <c r="F147" s="1"/>
  <c r="F153" s="1"/>
  <c r="F135"/>
  <c r="F149" s="1"/>
  <c r="F155" s="1"/>
  <c r="F134"/>
  <c r="F148" s="1"/>
  <c r="F154" s="1"/>
  <c r="F132"/>
  <c r="F146" s="1"/>
  <c r="F152" s="1"/>
  <c r="V133"/>
  <c r="V147" s="1"/>
  <c r="V153" s="1"/>
  <c r="V135"/>
  <c r="V149" s="1"/>
  <c r="V155" s="1"/>
  <c r="V134"/>
  <c r="V148" s="1"/>
  <c r="V154" s="1"/>
  <c r="V132"/>
  <c r="V146" s="1"/>
  <c r="V152" s="1"/>
  <c r="W132"/>
  <c r="W146" s="1"/>
  <c r="W152" s="1"/>
  <c r="W134"/>
  <c r="W148" s="1"/>
  <c r="W154" s="1"/>
  <c r="W133"/>
  <c r="W147" s="1"/>
  <c r="W153" s="1"/>
  <c r="W135"/>
  <c r="W149" s="1"/>
  <c r="W155" s="1"/>
  <c r="R133"/>
  <c r="R147" s="1"/>
  <c r="R153" s="1"/>
  <c r="R135"/>
  <c r="R149" s="1"/>
  <c r="R155" s="1"/>
  <c r="R132"/>
  <c r="R146" s="1"/>
  <c r="R152" s="1"/>
  <c r="R134"/>
  <c r="R148" s="1"/>
  <c r="R154" s="1"/>
  <c r="B135"/>
  <c r="B149" s="1"/>
  <c r="B155" s="1"/>
  <c r="B133"/>
  <c r="B147" s="1"/>
  <c r="B153" s="1"/>
  <c r="B132"/>
  <c r="B146" s="1"/>
  <c r="B152" s="1"/>
  <c r="B134"/>
  <c r="B148" s="1"/>
  <c r="B154" s="1"/>
  <c r="S132" i="21"/>
  <c r="S146" s="1"/>
  <c r="S152" s="1"/>
  <c r="S133"/>
  <c r="S147" s="1"/>
  <c r="S153" s="1"/>
  <c r="S134"/>
  <c r="S148" s="1"/>
  <c r="S154" s="1"/>
  <c r="S135"/>
  <c r="S149" s="1"/>
  <c r="S155" s="1"/>
  <c r="N132"/>
  <c r="N146" s="1"/>
  <c r="N152" s="1"/>
  <c r="N133"/>
  <c r="N147" s="1"/>
  <c r="N153" s="1"/>
  <c r="N134"/>
  <c r="N148" s="1"/>
  <c r="N154" s="1"/>
  <c r="N135"/>
  <c r="N149" s="1"/>
  <c r="N155" s="1"/>
  <c r="L132"/>
  <c r="L146" s="1"/>
  <c r="L152" s="1"/>
  <c r="L133"/>
  <c r="L147" s="1"/>
  <c r="L153" s="1"/>
  <c r="L134"/>
  <c r="L148" s="1"/>
  <c r="L154" s="1"/>
  <c r="L135"/>
  <c r="L149" s="1"/>
  <c r="L155" s="1"/>
  <c r="C132"/>
  <c r="C146" s="1"/>
  <c r="C152" s="1"/>
  <c r="C133"/>
  <c r="C147" s="1"/>
  <c r="C153" s="1"/>
  <c r="C134"/>
  <c r="C148" s="1"/>
  <c r="C154" s="1"/>
  <c r="C135"/>
  <c r="C149" s="1"/>
  <c r="C155" s="1"/>
  <c r="V132"/>
  <c r="V146" s="1"/>
  <c r="V152" s="1"/>
  <c r="V133"/>
  <c r="V147" s="1"/>
  <c r="V153" s="1"/>
  <c r="V134"/>
  <c r="V148" s="1"/>
  <c r="V154" s="1"/>
  <c r="V135"/>
  <c r="V149" s="1"/>
  <c r="V155" s="1"/>
  <c r="O132"/>
  <c r="O146" s="1"/>
  <c r="O152" s="1"/>
  <c r="O133"/>
  <c r="O147" s="1"/>
  <c r="O153" s="1"/>
  <c r="O134"/>
  <c r="O148" s="1"/>
  <c r="O154" s="1"/>
  <c r="O135"/>
  <c r="O149" s="1"/>
  <c r="O155" s="1"/>
  <c r="F132"/>
  <c r="F146" s="1"/>
  <c r="F152" s="1"/>
  <c r="F133"/>
  <c r="F147" s="1"/>
  <c r="F153" s="1"/>
  <c r="F134"/>
  <c r="F148" s="1"/>
  <c r="F154" s="1"/>
  <c r="F135"/>
  <c r="F149" s="1"/>
  <c r="F155" s="1"/>
  <c r="H132"/>
  <c r="H146" s="1"/>
  <c r="H152" s="1"/>
  <c r="H133"/>
  <c r="H147" s="1"/>
  <c r="H153" s="1"/>
  <c r="H134"/>
  <c r="H148" s="1"/>
  <c r="H154" s="1"/>
  <c r="H135"/>
  <c r="H149" s="1"/>
  <c r="H155" s="1"/>
  <c r="X132"/>
  <c r="X146" s="1"/>
  <c r="X152" s="1"/>
  <c r="X133"/>
  <c r="X147" s="1"/>
  <c r="X153" s="1"/>
  <c r="X134"/>
  <c r="X148" s="1"/>
  <c r="X154" s="1"/>
  <c r="X135"/>
  <c r="X149" s="1"/>
  <c r="X155" s="1"/>
  <c r="R132"/>
  <c r="R146" s="1"/>
  <c r="R152" s="1"/>
  <c r="R133"/>
  <c r="R147" s="1"/>
  <c r="R153" s="1"/>
  <c r="R134"/>
  <c r="R148" s="1"/>
  <c r="R154" s="1"/>
  <c r="R135"/>
  <c r="R149" s="1"/>
  <c r="R155" s="1"/>
  <c r="K132"/>
  <c r="K146" s="1"/>
  <c r="K152" s="1"/>
  <c r="K133"/>
  <c r="K147" s="1"/>
  <c r="K153" s="1"/>
  <c r="K134"/>
  <c r="K148" s="1"/>
  <c r="K154" s="1"/>
  <c r="K135"/>
  <c r="K149" s="1"/>
  <c r="K155" s="1"/>
  <c r="D132"/>
  <c r="D146" s="1"/>
  <c r="D152" s="1"/>
  <c r="D133"/>
  <c r="D147" s="1"/>
  <c r="D153" s="1"/>
  <c r="D134"/>
  <c r="D148" s="1"/>
  <c r="D154" s="1"/>
  <c r="D135"/>
  <c r="D149" s="1"/>
  <c r="D155" s="1"/>
  <c r="T132"/>
  <c r="T146" s="1"/>
  <c r="T152" s="1"/>
  <c r="T133"/>
  <c r="T147" s="1"/>
  <c r="T153" s="1"/>
  <c r="T134"/>
  <c r="T148" s="1"/>
  <c r="T154" s="1"/>
  <c r="T135"/>
  <c r="T149" s="1"/>
  <c r="T155" s="1"/>
  <c r="J132"/>
  <c r="J146" s="1"/>
  <c r="J152" s="1"/>
  <c r="J133"/>
  <c r="J147" s="1"/>
  <c r="J153" s="1"/>
  <c r="J134"/>
  <c r="J148" s="1"/>
  <c r="J154" s="1"/>
  <c r="J135"/>
  <c r="J149" s="1"/>
  <c r="J155" s="1"/>
  <c r="W132"/>
  <c r="W146" s="1"/>
  <c r="W152" s="1"/>
  <c r="W133"/>
  <c r="W147" s="1"/>
  <c r="W153" s="1"/>
  <c r="W134"/>
  <c r="W148" s="1"/>
  <c r="W154" s="1"/>
  <c r="W135"/>
  <c r="W149" s="1"/>
  <c r="W155" s="1"/>
  <c r="Z132"/>
  <c r="Z146" s="1"/>
  <c r="Z152" s="1"/>
  <c r="Z133"/>
  <c r="Z147" s="1"/>
  <c r="Z153" s="1"/>
  <c r="Z134"/>
  <c r="Z148" s="1"/>
  <c r="Z154" s="1"/>
  <c r="Z135"/>
  <c r="Z149" s="1"/>
  <c r="Z155" s="1"/>
  <c r="P132"/>
  <c r="P146" s="1"/>
  <c r="P152" s="1"/>
  <c r="P133"/>
  <c r="P147" s="1"/>
  <c r="P153" s="1"/>
  <c r="P134"/>
  <c r="P148" s="1"/>
  <c r="P154" s="1"/>
  <c r="P135"/>
  <c r="P149" s="1"/>
  <c r="P155" s="1"/>
  <c r="U135" i="17"/>
  <c r="U149" s="1"/>
  <c r="U155" s="1"/>
  <c r="U133"/>
  <c r="U147" s="1"/>
  <c r="U153" s="1"/>
  <c r="U132"/>
  <c r="U146" s="1"/>
  <c r="U152" s="1"/>
  <c r="U134"/>
  <c r="U148" s="1"/>
  <c r="U154" s="1"/>
  <c r="H134"/>
  <c r="H148" s="1"/>
  <c r="H154" s="1"/>
  <c r="H135"/>
  <c r="H149" s="1"/>
  <c r="H155" s="1"/>
  <c r="H133"/>
  <c r="H147" s="1"/>
  <c r="H153" s="1"/>
  <c r="H132"/>
  <c r="H146" s="1"/>
  <c r="H152" s="1"/>
  <c r="X134"/>
  <c r="X148" s="1"/>
  <c r="X154" s="1"/>
  <c r="X135"/>
  <c r="X149" s="1"/>
  <c r="X155" s="1"/>
  <c r="X133"/>
  <c r="X147" s="1"/>
  <c r="X153" s="1"/>
  <c r="X132"/>
  <c r="X146" s="1"/>
  <c r="X152" s="1"/>
  <c r="S133"/>
  <c r="S147" s="1"/>
  <c r="S153" s="1"/>
  <c r="S132"/>
  <c r="S146" s="1"/>
  <c r="S152" s="1"/>
  <c r="S134"/>
  <c r="S148" s="1"/>
  <c r="S154" s="1"/>
  <c r="S135"/>
  <c r="S149" s="1"/>
  <c r="S155" s="1"/>
  <c r="J133"/>
  <c r="J147" s="1"/>
  <c r="J153" s="1"/>
  <c r="J132"/>
  <c r="J146" s="1"/>
  <c r="J152" s="1"/>
  <c r="J134"/>
  <c r="J148" s="1"/>
  <c r="J154" s="1"/>
  <c r="J135"/>
  <c r="J149" s="1"/>
  <c r="J155" s="1"/>
  <c r="Z133"/>
  <c r="Z147" s="1"/>
  <c r="Z153" s="1"/>
  <c r="Z132"/>
  <c r="Z146" s="1"/>
  <c r="Z152" s="1"/>
  <c r="Z134"/>
  <c r="Z148" s="1"/>
  <c r="Z154" s="1"/>
  <c r="Z135"/>
  <c r="Z149" s="1"/>
  <c r="Z155" s="1"/>
  <c r="Q135"/>
  <c r="Q149" s="1"/>
  <c r="Q155" s="1"/>
  <c r="Q133"/>
  <c r="Q147" s="1"/>
  <c r="Q153" s="1"/>
  <c r="Q132"/>
  <c r="Q146" s="1"/>
  <c r="Q152" s="1"/>
  <c r="Q134"/>
  <c r="Q148" s="1"/>
  <c r="Q154" s="1"/>
  <c r="M135"/>
  <c r="M149" s="1"/>
  <c r="M155" s="1"/>
  <c r="M133"/>
  <c r="M147" s="1"/>
  <c r="M153" s="1"/>
  <c r="M132"/>
  <c r="M146" s="1"/>
  <c r="M152" s="1"/>
  <c r="M134"/>
  <c r="M148" s="1"/>
  <c r="M154" s="1"/>
  <c r="B132"/>
  <c r="B146" s="1"/>
  <c r="B152" s="1"/>
  <c r="B135"/>
  <c r="B149" s="1"/>
  <c r="B155" s="1"/>
  <c r="B134"/>
  <c r="B148" s="1"/>
  <c r="B154" s="1"/>
  <c r="B133"/>
  <c r="B147" s="1"/>
  <c r="B153" s="1"/>
  <c r="P134"/>
  <c r="P148" s="1"/>
  <c r="P154" s="1"/>
  <c r="P135"/>
  <c r="P149" s="1"/>
  <c r="P155" s="1"/>
  <c r="P133"/>
  <c r="P147" s="1"/>
  <c r="P153" s="1"/>
  <c r="P132"/>
  <c r="P146" s="1"/>
  <c r="P152" s="1"/>
  <c r="K133"/>
  <c r="K147" s="1"/>
  <c r="K153" s="1"/>
  <c r="K132"/>
  <c r="K146" s="1"/>
  <c r="K152" s="1"/>
  <c r="K134"/>
  <c r="K148" s="1"/>
  <c r="K154" s="1"/>
  <c r="K135"/>
  <c r="K149" s="1"/>
  <c r="K155" s="1"/>
  <c r="C135"/>
  <c r="C149" s="1"/>
  <c r="C155" s="1"/>
  <c r="C132"/>
  <c r="C146" s="1"/>
  <c r="C152" s="1"/>
  <c r="C134"/>
  <c r="C148" s="1"/>
  <c r="C154" s="1"/>
  <c r="C133"/>
  <c r="C147" s="1"/>
  <c r="C153" s="1"/>
  <c r="R133"/>
  <c r="R147" s="1"/>
  <c r="R153" s="1"/>
  <c r="R132"/>
  <c r="R146" s="1"/>
  <c r="R152" s="1"/>
  <c r="R134"/>
  <c r="R148" s="1"/>
  <c r="R154" s="1"/>
  <c r="R135"/>
  <c r="R149" s="1"/>
  <c r="R155" s="1"/>
  <c r="D134"/>
  <c r="D148" s="1"/>
  <c r="D154" s="1"/>
  <c r="D135"/>
  <c r="D149" s="1"/>
  <c r="D155" s="1"/>
  <c r="D133"/>
  <c r="D147" s="1"/>
  <c r="D153" s="1"/>
  <c r="D132"/>
  <c r="D146" s="1"/>
  <c r="D152" s="1"/>
  <c r="T134"/>
  <c r="T148" s="1"/>
  <c r="T154" s="1"/>
  <c r="T135"/>
  <c r="T149" s="1"/>
  <c r="T155" s="1"/>
  <c r="T133"/>
  <c r="T147" s="1"/>
  <c r="T153" s="1"/>
  <c r="T132"/>
  <c r="T146" s="1"/>
  <c r="T152" s="1"/>
  <c r="O133"/>
  <c r="O147" s="1"/>
  <c r="O153" s="1"/>
  <c r="O132"/>
  <c r="O146" s="1"/>
  <c r="O152" s="1"/>
  <c r="O134"/>
  <c r="O148" s="1"/>
  <c r="O154" s="1"/>
  <c r="O135"/>
  <c r="O149" s="1"/>
  <c r="O155" s="1"/>
  <c r="F133"/>
  <c r="F147" s="1"/>
  <c r="F153" s="1"/>
  <c r="F132"/>
  <c r="F146" s="1"/>
  <c r="F152" s="1"/>
  <c r="F134"/>
  <c r="F148" s="1"/>
  <c r="F154" s="1"/>
  <c r="F135"/>
  <c r="F149" s="1"/>
  <c r="F155" s="1"/>
  <c r="V133"/>
  <c r="V147" s="1"/>
  <c r="V153" s="1"/>
  <c r="V132"/>
  <c r="V146" s="1"/>
  <c r="V152" s="1"/>
  <c r="V134"/>
  <c r="V148" s="1"/>
  <c r="V154" s="1"/>
  <c r="V135"/>
  <c r="V149" s="1"/>
  <c r="V155" s="1"/>
  <c r="I135"/>
  <c r="I149" s="1"/>
  <c r="I155" s="1"/>
  <c r="I133"/>
  <c r="I147" s="1"/>
  <c r="I153" s="1"/>
  <c r="I132"/>
  <c r="I146" s="1"/>
  <c r="I152" s="1"/>
  <c r="I134"/>
  <c r="I148" s="1"/>
  <c r="I154" s="1"/>
  <c r="Y135"/>
  <c r="Y149" s="1"/>
  <c r="Y155" s="1"/>
  <c r="Y133"/>
  <c r="Y147" s="1"/>
  <c r="Y153" s="1"/>
  <c r="Y132"/>
  <c r="Y146" s="1"/>
  <c r="Y152" s="1"/>
  <c r="Y134"/>
  <c r="Y148" s="1"/>
  <c r="Y154" s="1"/>
  <c r="L134"/>
  <c r="L148" s="1"/>
  <c r="L154" s="1"/>
  <c r="L135"/>
  <c r="L149" s="1"/>
  <c r="L155" s="1"/>
  <c r="L133"/>
  <c r="L147" s="1"/>
  <c r="L153" s="1"/>
  <c r="L132"/>
  <c r="L146" s="1"/>
  <c r="L152" s="1"/>
  <c r="G133"/>
  <c r="G147" s="1"/>
  <c r="G153" s="1"/>
  <c r="G132"/>
  <c r="G146" s="1"/>
  <c r="G152" s="1"/>
  <c r="G134"/>
  <c r="G148" s="1"/>
  <c r="G154" s="1"/>
  <c r="G135"/>
  <c r="G149" s="1"/>
  <c r="G155" s="1"/>
  <c r="W133"/>
  <c r="W147" s="1"/>
  <c r="W153" s="1"/>
  <c r="W132"/>
  <c r="W146" s="1"/>
  <c r="W152" s="1"/>
  <c r="W134"/>
  <c r="W148" s="1"/>
  <c r="W154" s="1"/>
  <c r="W135"/>
  <c r="W149" s="1"/>
  <c r="W155" s="1"/>
  <c r="N133"/>
  <c r="N147" s="1"/>
  <c r="N153" s="1"/>
  <c r="N132"/>
  <c r="N146" s="1"/>
  <c r="N152" s="1"/>
  <c r="N134"/>
  <c r="N148" s="1"/>
  <c r="N154" s="1"/>
  <c r="N135"/>
  <c r="N149" s="1"/>
  <c r="N155" s="1"/>
  <c r="B110" l="1"/>
  <c r="B111"/>
  <c r="Z57" i="16" l="1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B14"/>
  <c r="B15" s="1"/>
  <c r="C15" i="13"/>
  <c r="X36" i="16" l="1"/>
  <c r="T36"/>
  <c r="P36"/>
  <c r="L36"/>
  <c r="H36"/>
  <c r="D36"/>
  <c r="S36"/>
  <c r="K36"/>
  <c r="Y36"/>
  <c r="U36"/>
  <c r="Q36"/>
  <c r="M36"/>
  <c r="I36"/>
  <c r="E36"/>
  <c r="O36"/>
  <c r="C36"/>
  <c r="Z36"/>
  <c r="V36"/>
  <c r="R36"/>
  <c r="N36"/>
  <c r="J36"/>
  <c r="F36"/>
  <c r="B36"/>
  <c r="W36"/>
  <c r="G36"/>
  <c r="B50" l="1"/>
  <c r="B64" s="1"/>
  <c r="B49"/>
  <c r="B63" s="1"/>
  <c r="B51"/>
  <c r="B65" s="1"/>
  <c r="B52"/>
  <c r="B66" s="1"/>
  <c r="R50"/>
  <c r="R64" s="1"/>
  <c r="R70" s="1"/>
  <c r="R51"/>
  <c r="R65" s="1"/>
  <c r="R71" s="1"/>
  <c r="R52"/>
  <c r="R66" s="1"/>
  <c r="R72" s="1"/>
  <c r="R49"/>
  <c r="R63" s="1"/>
  <c r="R69" s="1"/>
  <c r="O49"/>
  <c r="O63" s="1"/>
  <c r="O69" s="1"/>
  <c r="O52"/>
  <c r="O66" s="1"/>
  <c r="O72" s="1"/>
  <c r="O50"/>
  <c r="O64" s="1"/>
  <c r="O70" s="1"/>
  <c r="O51"/>
  <c r="O65" s="1"/>
  <c r="O71" s="1"/>
  <c r="Q51"/>
  <c r="Q65" s="1"/>
  <c r="Q71" s="1"/>
  <c r="Q52"/>
  <c r="Q66" s="1"/>
  <c r="Q72" s="1"/>
  <c r="Q49"/>
  <c r="Q63" s="1"/>
  <c r="Q69" s="1"/>
  <c r="Q50"/>
  <c r="Q64" s="1"/>
  <c r="Q70" s="1"/>
  <c r="S49"/>
  <c r="S63" s="1"/>
  <c r="S69" s="1"/>
  <c r="S50"/>
  <c r="S64" s="1"/>
  <c r="S70" s="1"/>
  <c r="S52"/>
  <c r="S66" s="1"/>
  <c r="S72" s="1"/>
  <c r="S51"/>
  <c r="S65" s="1"/>
  <c r="S71" s="1"/>
  <c r="P52"/>
  <c r="P66" s="1"/>
  <c r="P72" s="1"/>
  <c r="P49"/>
  <c r="P63" s="1"/>
  <c r="P69" s="1"/>
  <c r="P50"/>
  <c r="P64" s="1"/>
  <c r="P70" s="1"/>
  <c r="P51"/>
  <c r="P65" s="1"/>
  <c r="P71" s="1"/>
  <c r="W49"/>
  <c r="W63" s="1"/>
  <c r="W69" s="1"/>
  <c r="W50"/>
  <c r="W64" s="1"/>
  <c r="W70" s="1"/>
  <c r="W51"/>
  <c r="W65" s="1"/>
  <c r="W71" s="1"/>
  <c r="W52"/>
  <c r="W66" s="1"/>
  <c r="W72" s="1"/>
  <c r="N50"/>
  <c r="N64" s="1"/>
  <c r="N70" s="1"/>
  <c r="N51"/>
  <c r="N65" s="1"/>
  <c r="N71" s="1"/>
  <c r="N49"/>
  <c r="N63" s="1"/>
  <c r="N69" s="1"/>
  <c r="N52"/>
  <c r="N66" s="1"/>
  <c r="N72" s="1"/>
  <c r="C49"/>
  <c r="C63" s="1"/>
  <c r="C69" s="1"/>
  <c r="C52"/>
  <c r="C66" s="1"/>
  <c r="C72" s="1"/>
  <c r="C50"/>
  <c r="C64" s="1"/>
  <c r="C70" s="1"/>
  <c r="C51"/>
  <c r="C65" s="1"/>
  <c r="C71" s="1"/>
  <c r="M51"/>
  <c r="M65" s="1"/>
  <c r="M71" s="1"/>
  <c r="M50"/>
  <c r="M64" s="1"/>
  <c r="M70" s="1"/>
  <c r="M52"/>
  <c r="M66" s="1"/>
  <c r="M72" s="1"/>
  <c r="M49"/>
  <c r="M63" s="1"/>
  <c r="M69" s="1"/>
  <c r="K49"/>
  <c r="K63" s="1"/>
  <c r="K69" s="1"/>
  <c r="K50"/>
  <c r="K64" s="1"/>
  <c r="K70" s="1"/>
  <c r="K51"/>
  <c r="K65" s="1"/>
  <c r="K71" s="1"/>
  <c r="K52"/>
  <c r="K66" s="1"/>
  <c r="K72" s="1"/>
  <c r="L52"/>
  <c r="L66" s="1"/>
  <c r="L72" s="1"/>
  <c r="L51"/>
  <c r="L65" s="1"/>
  <c r="L71" s="1"/>
  <c r="L49"/>
  <c r="L63" s="1"/>
  <c r="L69" s="1"/>
  <c r="L50"/>
  <c r="L64" s="1"/>
  <c r="L70" s="1"/>
  <c r="G49"/>
  <c r="G63" s="1"/>
  <c r="G69" s="1"/>
  <c r="G50"/>
  <c r="G64" s="1"/>
  <c r="G70" s="1"/>
  <c r="G52"/>
  <c r="G66" s="1"/>
  <c r="G72" s="1"/>
  <c r="G51"/>
  <c r="G65" s="1"/>
  <c r="G71" s="1"/>
  <c r="J50"/>
  <c r="J64" s="1"/>
  <c r="J70" s="1"/>
  <c r="J49"/>
  <c r="J63" s="1"/>
  <c r="J69" s="1"/>
  <c r="J51"/>
  <c r="J65" s="1"/>
  <c r="J71" s="1"/>
  <c r="J52"/>
  <c r="J66" s="1"/>
  <c r="J72" s="1"/>
  <c r="Z50"/>
  <c r="Z64" s="1"/>
  <c r="Z70" s="1"/>
  <c r="Z51"/>
  <c r="Z65" s="1"/>
  <c r="Z71" s="1"/>
  <c r="Z49"/>
  <c r="Z63" s="1"/>
  <c r="Z69" s="1"/>
  <c r="Z52"/>
  <c r="Z66" s="1"/>
  <c r="Z72" s="1"/>
  <c r="I51"/>
  <c r="I65" s="1"/>
  <c r="I71" s="1"/>
  <c r="I50"/>
  <c r="I64" s="1"/>
  <c r="I70" s="1"/>
  <c r="I52"/>
  <c r="I66" s="1"/>
  <c r="I72" s="1"/>
  <c r="I49"/>
  <c r="I63" s="1"/>
  <c r="I69" s="1"/>
  <c r="Y51"/>
  <c r="Y65" s="1"/>
  <c r="Y71" s="1"/>
  <c r="Y50"/>
  <c r="Y64" s="1"/>
  <c r="Y70" s="1"/>
  <c r="Y52"/>
  <c r="Y66" s="1"/>
  <c r="Y72" s="1"/>
  <c r="Y49"/>
  <c r="Y63" s="1"/>
  <c r="Y69" s="1"/>
  <c r="H52"/>
  <c r="H66" s="1"/>
  <c r="H72" s="1"/>
  <c r="H49"/>
  <c r="H63" s="1"/>
  <c r="H69" s="1"/>
  <c r="H51"/>
  <c r="H65" s="1"/>
  <c r="H71" s="1"/>
  <c r="H50"/>
  <c r="H64" s="1"/>
  <c r="H70" s="1"/>
  <c r="X52"/>
  <c r="X66" s="1"/>
  <c r="X72" s="1"/>
  <c r="X51"/>
  <c r="X65" s="1"/>
  <c r="X71" s="1"/>
  <c r="X49"/>
  <c r="X63" s="1"/>
  <c r="X69" s="1"/>
  <c r="X50"/>
  <c r="X64" s="1"/>
  <c r="X70" s="1"/>
  <c r="F50"/>
  <c r="F64" s="1"/>
  <c r="F70" s="1"/>
  <c r="F51"/>
  <c r="F65" s="1"/>
  <c r="F71" s="1"/>
  <c r="F49"/>
  <c r="F63" s="1"/>
  <c r="F69" s="1"/>
  <c r="F52"/>
  <c r="F66" s="1"/>
  <c r="F72" s="1"/>
  <c r="V50"/>
  <c r="V64" s="1"/>
  <c r="V70" s="1"/>
  <c r="V49"/>
  <c r="V63" s="1"/>
  <c r="V69" s="1"/>
  <c r="V51"/>
  <c r="V65" s="1"/>
  <c r="V71" s="1"/>
  <c r="V52"/>
  <c r="V66" s="1"/>
  <c r="V72" s="1"/>
  <c r="E51"/>
  <c r="E65" s="1"/>
  <c r="E71" s="1"/>
  <c r="E52"/>
  <c r="E66" s="1"/>
  <c r="E72" s="1"/>
  <c r="E49"/>
  <c r="E63" s="1"/>
  <c r="E69" s="1"/>
  <c r="E50"/>
  <c r="E64" s="1"/>
  <c r="E70" s="1"/>
  <c r="U51"/>
  <c r="U65" s="1"/>
  <c r="U71" s="1"/>
  <c r="U52"/>
  <c r="U66" s="1"/>
  <c r="U72" s="1"/>
  <c r="U50"/>
  <c r="U64" s="1"/>
  <c r="U70" s="1"/>
  <c r="U49"/>
  <c r="U63" s="1"/>
  <c r="U69" s="1"/>
  <c r="D52"/>
  <c r="D66" s="1"/>
  <c r="D72" s="1"/>
  <c r="D49"/>
  <c r="D63" s="1"/>
  <c r="D69" s="1"/>
  <c r="D50"/>
  <c r="D64" s="1"/>
  <c r="D70" s="1"/>
  <c r="D51"/>
  <c r="D65" s="1"/>
  <c r="D71" s="1"/>
  <c r="T52"/>
  <c r="T66" s="1"/>
  <c r="T72" s="1"/>
  <c r="T49"/>
  <c r="T63" s="1"/>
  <c r="T69" s="1"/>
  <c r="T51"/>
  <c r="T65" s="1"/>
  <c r="T71" s="1"/>
  <c r="T50"/>
  <c r="T64" s="1"/>
  <c r="T70" s="1"/>
  <c r="B26" l="1"/>
  <c r="C26" s="1"/>
  <c r="B70"/>
  <c r="B76" s="1"/>
  <c r="C76" s="1"/>
  <c r="D76" s="1"/>
  <c r="E76" s="1"/>
  <c r="F76" s="1"/>
  <c r="G76" s="1"/>
  <c r="H76" s="1"/>
  <c r="I76" s="1"/>
  <c r="J76" s="1"/>
  <c r="K76" s="1"/>
  <c r="L76" s="1"/>
  <c r="M76" s="1"/>
  <c r="N76" s="1"/>
  <c r="O76" s="1"/>
  <c r="P76" s="1"/>
  <c r="Q76" s="1"/>
  <c r="R76" s="1"/>
  <c r="S76" s="1"/>
  <c r="T76" s="1"/>
  <c r="U76" s="1"/>
  <c r="V76" s="1"/>
  <c r="W76" s="1"/>
  <c r="X76" s="1"/>
  <c r="Y76" s="1"/>
  <c r="Z76" s="1"/>
  <c r="B69"/>
  <c r="B75" s="1"/>
  <c r="C75" s="1"/>
  <c r="D75" s="1"/>
  <c r="E75" s="1"/>
  <c r="F75" s="1"/>
  <c r="G75" s="1"/>
  <c r="H75" s="1"/>
  <c r="I75" s="1"/>
  <c r="J75" s="1"/>
  <c r="K75" s="1"/>
  <c r="L75" s="1"/>
  <c r="M75" s="1"/>
  <c r="N75" s="1"/>
  <c r="O75" s="1"/>
  <c r="P75" s="1"/>
  <c r="Q75" s="1"/>
  <c r="R75" s="1"/>
  <c r="S75" s="1"/>
  <c r="T75" s="1"/>
  <c r="U75" s="1"/>
  <c r="V75" s="1"/>
  <c r="W75" s="1"/>
  <c r="X75" s="1"/>
  <c r="Y75" s="1"/>
  <c r="Z75" s="1"/>
  <c r="B25"/>
  <c r="C25" s="1"/>
  <c r="B71"/>
  <c r="B77" s="1"/>
  <c r="C77" s="1"/>
  <c r="D77" s="1"/>
  <c r="E77" s="1"/>
  <c r="F77" s="1"/>
  <c r="G77" s="1"/>
  <c r="H77" s="1"/>
  <c r="I77" s="1"/>
  <c r="J77" s="1"/>
  <c r="K77" s="1"/>
  <c r="L77" s="1"/>
  <c r="M77" s="1"/>
  <c r="N77" s="1"/>
  <c r="O77" s="1"/>
  <c r="P77" s="1"/>
  <c r="Q77" s="1"/>
  <c r="R77" s="1"/>
  <c r="S77" s="1"/>
  <c r="T77" s="1"/>
  <c r="U77" s="1"/>
  <c r="V77" s="1"/>
  <c r="W77" s="1"/>
  <c r="X77" s="1"/>
  <c r="Y77" s="1"/>
  <c r="Z77" s="1"/>
  <c r="B27"/>
  <c r="C27" s="1"/>
  <c r="B28"/>
  <c r="C28" s="1"/>
  <c r="B72"/>
  <c r="B78" s="1"/>
  <c r="C78" s="1"/>
  <c r="D78" s="1"/>
  <c r="E78" s="1"/>
  <c r="F78" s="1"/>
  <c r="G78" s="1"/>
  <c r="H78" s="1"/>
  <c r="I78" s="1"/>
  <c r="J78" s="1"/>
  <c r="K78" s="1"/>
  <c r="L78" s="1"/>
  <c r="M78" s="1"/>
  <c r="N78" s="1"/>
  <c r="O78" s="1"/>
  <c r="P78" s="1"/>
  <c r="Q78" s="1"/>
  <c r="R78" s="1"/>
  <c r="S78" s="1"/>
  <c r="T78" s="1"/>
  <c r="U78" s="1"/>
  <c r="V78" s="1"/>
  <c r="W78" s="1"/>
  <c r="X78" s="1"/>
  <c r="Y78" s="1"/>
  <c r="Z78" s="1"/>
  <c r="Z57" i="13" l="1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Z52"/>
  <c r="Y52"/>
  <c r="X52"/>
  <c r="X66" s="1"/>
  <c r="W52"/>
  <c r="V52"/>
  <c r="U52"/>
  <c r="T52"/>
  <c r="T66" s="1"/>
  <c r="S52"/>
  <c r="R52"/>
  <c r="Q52"/>
  <c r="P52"/>
  <c r="P66" s="1"/>
  <c r="O52"/>
  <c r="N52"/>
  <c r="M52"/>
  <c r="L52"/>
  <c r="K52"/>
  <c r="J52"/>
  <c r="K66" l="1"/>
  <c r="O66"/>
  <c r="S66"/>
  <c r="W66"/>
  <c r="V66" s="1"/>
  <c r="M66"/>
  <c r="L66" s="1"/>
  <c r="U66"/>
  <c r="Y66"/>
  <c r="J66"/>
  <c r="R66"/>
  <c r="Q66" s="1"/>
  <c r="Z66"/>
  <c r="N66"/>
  <c r="I52"/>
  <c r="I66" s="1"/>
  <c r="H52"/>
  <c r="H66" s="1"/>
  <c r="G52"/>
  <c r="F52"/>
  <c r="F66" s="1"/>
  <c r="E52"/>
  <c r="E66" s="1"/>
  <c r="D52"/>
  <c r="D66" s="1"/>
  <c r="C52"/>
  <c r="C66" s="1"/>
  <c r="Z51"/>
  <c r="Z65" s="1"/>
  <c r="Y51"/>
  <c r="Y65" s="1"/>
  <c r="X51"/>
  <c r="X65" s="1"/>
  <c r="W51"/>
  <c r="W65" s="1"/>
  <c r="V51"/>
  <c r="U51"/>
  <c r="U65" s="1"/>
  <c r="T51"/>
  <c r="T65" s="1"/>
  <c r="S51"/>
  <c r="S65" s="1"/>
  <c r="R51"/>
  <c r="R65" s="1"/>
  <c r="Q51"/>
  <c r="P51"/>
  <c r="P65" s="1"/>
  <c r="O51"/>
  <c r="O65" s="1"/>
  <c r="N51"/>
  <c r="N65" s="1"/>
  <c r="M51"/>
  <c r="M65" s="1"/>
  <c r="L51"/>
  <c r="K51"/>
  <c r="K65" s="1"/>
  <c r="J51"/>
  <c r="J65" s="1"/>
  <c r="I51"/>
  <c r="I65" s="1"/>
  <c r="H51"/>
  <c r="H65" s="1"/>
  <c r="G51"/>
  <c r="F51"/>
  <c r="F65" s="1"/>
  <c r="E51"/>
  <c r="D51"/>
  <c r="C51"/>
  <c r="C65" s="1"/>
  <c r="C71" s="1"/>
  <c r="Z50"/>
  <c r="Z64" s="1"/>
  <c r="Y50"/>
  <c r="Y64" s="1"/>
  <c r="X50"/>
  <c r="X64" s="1"/>
  <c r="W50"/>
  <c r="W64" s="1"/>
  <c r="V50"/>
  <c r="U50"/>
  <c r="U64" s="1"/>
  <c r="T50"/>
  <c r="T64" s="1"/>
  <c r="S50"/>
  <c r="S64" s="1"/>
  <c r="R50"/>
  <c r="R64" s="1"/>
  <c r="Q50"/>
  <c r="P50"/>
  <c r="P64" s="1"/>
  <c r="O50"/>
  <c r="O64" s="1"/>
  <c r="N50"/>
  <c r="N64" s="1"/>
  <c r="M50"/>
  <c r="M64" s="1"/>
  <c r="L50"/>
  <c r="K50"/>
  <c r="K64" s="1"/>
  <c r="J50"/>
  <c r="J64" s="1"/>
  <c r="I50"/>
  <c r="I64" s="1"/>
  <c r="H50"/>
  <c r="H64" s="1"/>
  <c r="G50"/>
  <c r="F50"/>
  <c r="F64" s="1"/>
  <c r="E50"/>
  <c r="D50"/>
  <c r="C50"/>
  <c r="C64" s="1"/>
  <c r="C70" s="1"/>
  <c r="Z49"/>
  <c r="Z63" s="1"/>
  <c r="Y49"/>
  <c r="Y63" s="1"/>
  <c r="X49"/>
  <c r="X63" s="1"/>
  <c r="W49"/>
  <c r="W63" s="1"/>
  <c r="V49"/>
  <c r="U49"/>
  <c r="U63" s="1"/>
  <c r="T49"/>
  <c r="T63" s="1"/>
  <c r="S49"/>
  <c r="S63" s="1"/>
  <c r="R49"/>
  <c r="R63" s="1"/>
  <c r="Q49"/>
  <c r="P49"/>
  <c r="P63" s="1"/>
  <c r="O49"/>
  <c r="O63" s="1"/>
  <c r="N49"/>
  <c r="N63" s="1"/>
  <c r="M49"/>
  <c r="M63" s="1"/>
  <c r="L49"/>
  <c r="K49"/>
  <c r="K63" s="1"/>
  <c r="J49"/>
  <c r="J63" s="1"/>
  <c r="I49"/>
  <c r="I63" s="1"/>
  <c r="H49"/>
  <c r="H63" s="1"/>
  <c r="G49"/>
  <c r="F49"/>
  <c r="F63" s="1"/>
  <c r="E49"/>
  <c r="D49"/>
  <c r="D63" s="1"/>
  <c r="C49"/>
  <c r="C63" s="1"/>
  <c r="C69" s="1"/>
  <c r="C20"/>
  <c r="C19"/>
  <c r="B14"/>
  <c r="B15" s="1"/>
  <c r="Z58" i="21"/>
  <c r="Y58"/>
  <c r="X58"/>
  <c r="W58"/>
  <c r="V58"/>
  <c r="U58"/>
  <c r="T58"/>
  <c r="S58"/>
  <c r="R58"/>
  <c r="Q58"/>
  <c r="P58"/>
  <c r="O58"/>
  <c r="N58"/>
  <c r="N65" s="1"/>
  <c r="M58"/>
  <c r="M65" s="1"/>
  <c r="L58"/>
  <c r="K58"/>
  <c r="J58"/>
  <c r="I58"/>
  <c r="H58"/>
  <c r="G58"/>
  <c r="F58"/>
  <c r="E58"/>
  <c r="D58"/>
  <c r="C58"/>
  <c r="B58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15"/>
  <c r="B16" s="1"/>
  <c r="Z58" i="20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15"/>
  <c r="Z58" i="19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Z51"/>
  <c r="Y51"/>
  <c r="X51"/>
  <c r="W51"/>
  <c r="V51"/>
  <c r="U51"/>
  <c r="T51"/>
  <c r="S51"/>
  <c r="R51"/>
  <c r="Q51"/>
  <c r="P51"/>
  <c r="P65" s="1"/>
  <c r="O51"/>
  <c r="N51"/>
  <c r="M51"/>
  <c r="L51"/>
  <c r="K51"/>
  <c r="J51"/>
  <c r="I51"/>
  <c r="H51"/>
  <c r="G51"/>
  <c r="F51"/>
  <c r="E51"/>
  <c r="D51"/>
  <c r="C51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15"/>
  <c r="Z58" i="1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Z53"/>
  <c r="Y53"/>
  <c r="X53"/>
  <c r="X67" s="1"/>
  <c r="W53"/>
  <c r="V53"/>
  <c r="U53"/>
  <c r="T53"/>
  <c r="T67" s="1"/>
  <c r="S53"/>
  <c r="R53"/>
  <c r="Q53"/>
  <c r="P53"/>
  <c r="O53"/>
  <c r="N53"/>
  <c r="M53"/>
  <c r="L53"/>
  <c r="K53"/>
  <c r="J53"/>
  <c r="I53"/>
  <c r="H53"/>
  <c r="H67" s="1"/>
  <c r="G53"/>
  <c r="F53"/>
  <c r="E53"/>
  <c r="D53"/>
  <c r="D67" s="1"/>
  <c r="C53"/>
  <c r="Z52"/>
  <c r="Y52"/>
  <c r="X52"/>
  <c r="W52"/>
  <c r="V52"/>
  <c r="U52"/>
  <c r="T52"/>
  <c r="S52"/>
  <c r="S66" s="1"/>
  <c r="R52"/>
  <c r="Q52"/>
  <c r="P52"/>
  <c r="O52"/>
  <c r="O66" s="1"/>
  <c r="N52"/>
  <c r="M52"/>
  <c r="L52"/>
  <c r="K52"/>
  <c r="K66" s="1"/>
  <c r="J52"/>
  <c r="I52"/>
  <c r="H52"/>
  <c r="G52"/>
  <c r="F52"/>
  <c r="E52"/>
  <c r="D52"/>
  <c r="C52"/>
  <c r="C66" s="1"/>
  <c r="Z51"/>
  <c r="Y51"/>
  <c r="X51"/>
  <c r="X65" s="1"/>
  <c r="W51"/>
  <c r="V51"/>
  <c r="U51"/>
  <c r="T51"/>
  <c r="T65" s="1"/>
  <c r="S51"/>
  <c r="R51"/>
  <c r="Q51"/>
  <c r="P51"/>
  <c r="P65" s="1"/>
  <c r="O51"/>
  <c r="N51"/>
  <c r="M51"/>
  <c r="L51"/>
  <c r="K51"/>
  <c r="J51"/>
  <c r="I51"/>
  <c r="H51"/>
  <c r="H65" s="1"/>
  <c r="G51"/>
  <c r="F51"/>
  <c r="E51"/>
  <c r="D51"/>
  <c r="D65" s="1"/>
  <c r="C51"/>
  <c r="Z50"/>
  <c r="Y50"/>
  <c r="X50"/>
  <c r="W50"/>
  <c r="V50"/>
  <c r="U50"/>
  <c r="T50"/>
  <c r="S50"/>
  <c r="S64" s="1"/>
  <c r="R50"/>
  <c r="Q50"/>
  <c r="P50"/>
  <c r="O50"/>
  <c r="N50"/>
  <c r="M50"/>
  <c r="L50"/>
  <c r="K50"/>
  <c r="J50"/>
  <c r="I50"/>
  <c r="H50"/>
  <c r="G50"/>
  <c r="F50"/>
  <c r="E50"/>
  <c r="D50"/>
  <c r="C50"/>
  <c r="C64" s="1"/>
  <c r="B15"/>
  <c r="Z57" i="1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B14"/>
  <c r="L63" i="13" l="1"/>
  <c r="L64"/>
  <c r="L65"/>
  <c r="V63"/>
  <c r="V64"/>
  <c r="V65"/>
  <c r="C64" i="21"/>
  <c r="S64"/>
  <c r="S66"/>
  <c r="R66" s="1"/>
  <c r="Q66" s="1"/>
  <c r="P66" s="1"/>
  <c r="C67"/>
  <c r="R64"/>
  <c r="Q64" s="1"/>
  <c r="N67"/>
  <c r="X67"/>
  <c r="S65"/>
  <c r="R65" s="1"/>
  <c r="Q65" s="1"/>
  <c r="W66"/>
  <c r="V66" s="1"/>
  <c r="U66" s="1"/>
  <c r="T66" s="1"/>
  <c r="S67"/>
  <c r="N64"/>
  <c r="O66"/>
  <c r="N66"/>
  <c r="M66" s="1"/>
  <c r="L66" s="1"/>
  <c r="Z67"/>
  <c r="Y67" s="1"/>
  <c r="M64"/>
  <c r="L64" s="1"/>
  <c r="K64" s="1"/>
  <c r="J64" s="1"/>
  <c r="F67"/>
  <c r="E67" s="1"/>
  <c r="R67"/>
  <c r="Q67" s="1"/>
  <c r="P67" s="1"/>
  <c r="O67" s="1"/>
  <c r="I64"/>
  <c r="H64" s="1"/>
  <c r="G64" s="1"/>
  <c r="F64" s="1"/>
  <c r="E64" s="1"/>
  <c r="U64"/>
  <c r="T64" s="1"/>
  <c r="I65"/>
  <c r="I66"/>
  <c r="I67"/>
  <c r="H67" s="1"/>
  <c r="G67" s="1"/>
  <c r="D64"/>
  <c r="X64"/>
  <c r="W64" s="1"/>
  <c r="V64" s="1"/>
  <c r="H65"/>
  <c r="G65" s="1"/>
  <c r="F65" s="1"/>
  <c r="E65" s="1"/>
  <c r="P65"/>
  <c r="O65" s="1"/>
  <c r="H66"/>
  <c r="G66" s="1"/>
  <c r="F66" s="1"/>
  <c r="E66" s="1"/>
  <c r="D67"/>
  <c r="K66" i="19"/>
  <c r="I64"/>
  <c r="H64" s="1"/>
  <c r="U64"/>
  <c r="T64" s="1"/>
  <c r="Y64"/>
  <c r="G64"/>
  <c r="F64" s="1"/>
  <c r="E64" s="1"/>
  <c r="D64" s="1"/>
  <c r="C64" s="1"/>
  <c r="S64"/>
  <c r="R64" s="1"/>
  <c r="X64"/>
  <c r="W64" s="1"/>
  <c r="V64" s="1"/>
  <c r="O65"/>
  <c r="F67"/>
  <c r="N67"/>
  <c r="N65" i="18"/>
  <c r="M65" s="1"/>
  <c r="L65" s="1"/>
  <c r="K65" s="1"/>
  <c r="J65" s="1"/>
  <c r="I65" s="1"/>
  <c r="N67"/>
  <c r="M67" s="1"/>
  <c r="L67" s="1"/>
  <c r="K67" s="1"/>
  <c r="J67" s="1"/>
  <c r="I67" s="1"/>
  <c r="F65"/>
  <c r="E65" s="1"/>
  <c r="Z65"/>
  <c r="Y65" s="1"/>
  <c r="F67"/>
  <c r="E67" s="1"/>
  <c r="Z67"/>
  <c r="Y67" s="1"/>
  <c r="C65"/>
  <c r="G65"/>
  <c r="O65"/>
  <c r="S65"/>
  <c r="W65"/>
  <c r="C67"/>
  <c r="G67"/>
  <c r="S67"/>
  <c r="W67"/>
  <c r="O64" i="17"/>
  <c r="R64" i="18"/>
  <c r="Q64" s="1"/>
  <c r="P64" s="1"/>
  <c r="O64" s="1"/>
  <c r="N64" s="1"/>
  <c r="J66"/>
  <c r="N66"/>
  <c r="M66" s="1"/>
  <c r="L66" s="1"/>
  <c r="R66"/>
  <c r="Q66" s="1"/>
  <c r="P66" s="1"/>
  <c r="I64"/>
  <c r="H64" s="1"/>
  <c r="G64" s="1"/>
  <c r="F64" s="1"/>
  <c r="E64" s="1"/>
  <c r="D64" s="1"/>
  <c r="M64"/>
  <c r="L64" s="1"/>
  <c r="K64" s="1"/>
  <c r="J64" s="1"/>
  <c r="U64"/>
  <c r="T64" s="1"/>
  <c r="I66"/>
  <c r="H66" s="1"/>
  <c r="G66" s="1"/>
  <c r="F66" s="1"/>
  <c r="E66" s="1"/>
  <c r="D66" s="1"/>
  <c r="Y66"/>
  <c r="X66" s="1"/>
  <c r="W66" s="1"/>
  <c r="V66" s="1"/>
  <c r="U66" s="1"/>
  <c r="T66" s="1"/>
  <c r="R65"/>
  <c r="Q65" s="1"/>
  <c r="V65"/>
  <c r="U65" s="1"/>
  <c r="R67"/>
  <c r="Q67" s="1"/>
  <c r="P67" s="1"/>
  <c r="O67" s="1"/>
  <c r="V67"/>
  <c r="U67" s="1"/>
  <c r="G63" i="13"/>
  <c r="G64"/>
  <c r="G65"/>
  <c r="G66"/>
  <c r="E63"/>
  <c r="Q63"/>
  <c r="E64"/>
  <c r="D64" s="1"/>
  <c r="Q64"/>
  <c r="E65"/>
  <c r="D65" s="1"/>
  <c r="Q65"/>
  <c r="P64" i="21"/>
  <c r="O64" s="1"/>
  <c r="L65"/>
  <c r="K65" s="1"/>
  <c r="J65" s="1"/>
  <c r="K66"/>
  <c r="J66" s="1"/>
  <c r="D65"/>
  <c r="C65" s="1"/>
  <c r="D66"/>
  <c r="C66" s="1"/>
  <c r="M67"/>
  <c r="L67" s="1"/>
  <c r="K67" s="1"/>
  <c r="J67" s="1"/>
  <c r="X65"/>
  <c r="W65" s="1"/>
  <c r="V65" s="1"/>
  <c r="U65" s="1"/>
  <c r="T65" s="1"/>
  <c r="X66"/>
  <c r="W67"/>
  <c r="V67" s="1"/>
  <c r="U67" s="1"/>
  <c r="T67" s="1"/>
  <c r="B37"/>
  <c r="T65" i="19"/>
  <c r="S65" s="1"/>
  <c r="R65" s="1"/>
  <c r="Q65" s="1"/>
  <c r="C66"/>
  <c r="S66"/>
  <c r="R66" s="1"/>
  <c r="Q66" s="1"/>
  <c r="P66" s="1"/>
  <c r="O66" s="1"/>
  <c r="N66" s="1"/>
  <c r="M66" s="1"/>
  <c r="L66" s="1"/>
  <c r="Q64"/>
  <c r="P64" s="1"/>
  <c r="O64" s="1"/>
  <c r="N64" s="1"/>
  <c r="M64" s="1"/>
  <c r="L64" s="1"/>
  <c r="K64" s="1"/>
  <c r="J64" s="1"/>
  <c r="X65"/>
  <c r="W65" s="1"/>
  <c r="V65" s="1"/>
  <c r="U65" s="1"/>
  <c r="E67"/>
  <c r="D67" s="1"/>
  <c r="C67" s="1"/>
  <c r="M67"/>
  <c r="L67" s="1"/>
  <c r="K67" s="1"/>
  <c r="J67" s="1"/>
  <c r="I67" s="1"/>
  <c r="H67" s="1"/>
  <c r="G67" s="1"/>
  <c r="J66"/>
  <c r="I66" s="1"/>
  <c r="H66" s="1"/>
  <c r="G66" s="1"/>
  <c r="F66" s="1"/>
  <c r="E66" s="1"/>
  <c r="D66" s="1"/>
  <c r="N65"/>
  <c r="M65" s="1"/>
  <c r="L65" s="1"/>
  <c r="K65" s="1"/>
  <c r="J65" s="1"/>
  <c r="I65" s="1"/>
  <c r="H65" s="1"/>
  <c r="G65" s="1"/>
  <c r="F65" s="1"/>
  <c r="E65" s="1"/>
  <c r="D65" s="1"/>
  <c r="C65" s="1"/>
  <c r="Z67"/>
  <c r="Y67" s="1"/>
  <c r="X67" s="1"/>
  <c r="W67" s="1"/>
  <c r="V67" s="1"/>
  <c r="U67" s="1"/>
  <c r="T67" s="1"/>
  <c r="S67" s="1"/>
  <c r="R67" s="1"/>
  <c r="Q67" s="1"/>
  <c r="P67" s="1"/>
  <c r="O67" s="1"/>
  <c r="P63" i="17"/>
  <c r="T63"/>
  <c r="E66"/>
  <c r="D66" s="1"/>
  <c r="J65"/>
  <c r="I65" s="1"/>
  <c r="C64"/>
  <c r="O63"/>
  <c r="N63" s="1"/>
  <c r="M63" s="1"/>
  <c r="L63" s="1"/>
  <c r="K63" s="1"/>
  <c r="J63" s="1"/>
  <c r="I63" s="1"/>
  <c r="H63" s="1"/>
  <c r="G63" s="1"/>
  <c r="F63" s="1"/>
  <c r="E63" s="1"/>
  <c r="D63" s="1"/>
  <c r="C63" s="1"/>
  <c r="S63"/>
  <c r="R63" s="1"/>
  <c r="Q63" s="1"/>
  <c r="H65"/>
  <c r="G65" s="1"/>
  <c r="F65" s="1"/>
  <c r="E65" s="1"/>
  <c r="D65" s="1"/>
  <c r="C65" s="1"/>
  <c r="Y66"/>
  <c r="X66" s="1"/>
  <c r="W66" s="1"/>
  <c r="V66" s="1"/>
  <c r="U66" s="1"/>
  <c r="T66" s="1"/>
  <c r="S66" s="1"/>
  <c r="R66" s="1"/>
  <c r="Q66" s="1"/>
  <c r="P66" s="1"/>
  <c r="O66" s="1"/>
  <c r="N66" s="1"/>
  <c r="M66" s="1"/>
  <c r="L66" s="1"/>
  <c r="K66" s="1"/>
  <c r="J66" s="1"/>
  <c r="I66" s="1"/>
  <c r="H66" s="1"/>
  <c r="G66" s="1"/>
  <c r="F66" s="1"/>
  <c r="S64"/>
  <c r="R64" s="1"/>
  <c r="Q64" s="1"/>
  <c r="P64" s="1"/>
  <c r="R65"/>
  <c r="Q65" s="1"/>
  <c r="P65" s="1"/>
  <c r="O65" s="1"/>
  <c r="N65" s="1"/>
  <c r="M65" s="1"/>
  <c r="L65" s="1"/>
  <c r="K65" s="1"/>
  <c r="C66"/>
  <c r="N64"/>
  <c r="M64" s="1"/>
  <c r="L64" s="1"/>
  <c r="K64" s="1"/>
  <c r="J64" s="1"/>
  <c r="I64" s="1"/>
  <c r="H64" s="1"/>
  <c r="G64" s="1"/>
  <c r="F64" s="1"/>
  <c r="E64" s="1"/>
  <c r="D64" s="1"/>
  <c r="Z141" i="16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C141"/>
  <c r="B141"/>
  <c r="B108" i="21" l="1"/>
  <c r="B109"/>
  <c r="B110"/>
  <c r="B111"/>
  <c r="B53"/>
  <c r="B67" s="1"/>
  <c r="B50"/>
  <c r="B64" s="1"/>
  <c r="B51"/>
  <c r="B65" s="1"/>
  <c r="B52"/>
  <c r="B66" s="1"/>
  <c r="B108" i="17"/>
  <c r="B98" i="16"/>
  <c r="Z64" i="21" l="1"/>
  <c r="Y64" s="1"/>
  <c r="B26" s="1"/>
  <c r="C26" s="1"/>
  <c r="B27"/>
  <c r="B71"/>
  <c r="Z65"/>
  <c r="Y65" s="1"/>
  <c r="B72"/>
  <c r="Z71" s="1"/>
  <c r="Y71" s="1"/>
  <c r="X71" s="1"/>
  <c r="W71" s="1"/>
  <c r="V71" s="1"/>
  <c r="U71" s="1"/>
  <c r="T71" s="1"/>
  <c r="S71" s="1"/>
  <c r="R71" s="1"/>
  <c r="Q71" s="1"/>
  <c r="P71" s="1"/>
  <c r="O71" s="1"/>
  <c r="N71" s="1"/>
  <c r="M71" s="1"/>
  <c r="L71" s="1"/>
  <c r="K71" s="1"/>
  <c r="J71" s="1"/>
  <c r="I71" s="1"/>
  <c r="H71" s="1"/>
  <c r="G71" s="1"/>
  <c r="F71" s="1"/>
  <c r="E71" s="1"/>
  <c r="D71" s="1"/>
  <c r="C71" s="1"/>
  <c r="C110"/>
  <c r="B160"/>
  <c r="C160" s="1"/>
  <c r="D160" s="1"/>
  <c r="E160" s="1"/>
  <c r="F160" s="1"/>
  <c r="G160" s="1"/>
  <c r="H160" s="1"/>
  <c r="I160" s="1"/>
  <c r="J160" s="1"/>
  <c r="K160" s="1"/>
  <c r="L160" s="1"/>
  <c r="M160" s="1"/>
  <c r="N160" s="1"/>
  <c r="O160" s="1"/>
  <c r="P160" s="1"/>
  <c r="Q160" s="1"/>
  <c r="R160" s="1"/>
  <c r="S160" s="1"/>
  <c r="T160" s="1"/>
  <c r="U160" s="1"/>
  <c r="V160" s="1"/>
  <c r="W160" s="1"/>
  <c r="X160" s="1"/>
  <c r="Y160" s="1"/>
  <c r="Z160" s="1"/>
  <c r="B161"/>
  <c r="C161" s="1"/>
  <c r="D161" s="1"/>
  <c r="E161" s="1"/>
  <c r="F161" s="1"/>
  <c r="G161" s="1"/>
  <c r="H161" s="1"/>
  <c r="I161" s="1"/>
  <c r="J161" s="1"/>
  <c r="K161" s="1"/>
  <c r="L161" s="1"/>
  <c r="M161" s="1"/>
  <c r="N161" s="1"/>
  <c r="O161" s="1"/>
  <c r="P161" s="1"/>
  <c r="Q161" s="1"/>
  <c r="R161" s="1"/>
  <c r="S161" s="1"/>
  <c r="T161" s="1"/>
  <c r="U161" s="1"/>
  <c r="V161" s="1"/>
  <c r="W161" s="1"/>
  <c r="X161" s="1"/>
  <c r="Y161" s="1"/>
  <c r="Z161" s="1"/>
  <c r="C111"/>
  <c r="Z66"/>
  <c r="Y66" s="1"/>
  <c r="B28" s="1"/>
  <c r="B73"/>
  <c r="B29"/>
  <c r="C108"/>
  <c r="B158"/>
  <c r="C158" s="1"/>
  <c r="D158" s="1"/>
  <c r="E158" s="1"/>
  <c r="F158" s="1"/>
  <c r="G158" s="1"/>
  <c r="H158" s="1"/>
  <c r="I158" s="1"/>
  <c r="J158" s="1"/>
  <c r="K158" s="1"/>
  <c r="L158" s="1"/>
  <c r="M158" s="1"/>
  <c r="N158" s="1"/>
  <c r="O158" s="1"/>
  <c r="P158" s="1"/>
  <c r="Q158" s="1"/>
  <c r="R158" s="1"/>
  <c r="S158" s="1"/>
  <c r="T158" s="1"/>
  <c r="U158" s="1"/>
  <c r="V158" s="1"/>
  <c r="W158" s="1"/>
  <c r="X158" s="1"/>
  <c r="Y158" s="1"/>
  <c r="Z158" s="1"/>
  <c r="B70"/>
  <c r="C109"/>
  <c r="B159"/>
  <c r="C159" s="1"/>
  <c r="D159" s="1"/>
  <c r="E159" s="1"/>
  <c r="F159" s="1"/>
  <c r="G159" s="1"/>
  <c r="H159" s="1"/>
  <c r="I159" s="1"/>
  <c r="J159" s="1"/>
  <c r="K159" s="1"/>
  <c r="L159" s="1"/>
  <c r="M159" s="1"/>
  <c r="N159" s="1"/>
  <c r="O159" s="1"/>
  <c r="P159" s="1"/>
  <c r="Q159" s="1"/>
  <c r="R159" s="1"/>
  <c r="S159" s="1"/>
  <c r="T159" s="1"/>
  <c r="U159" s="1"/>
  <c r="V159" s="1"/>
  <c r="W159" s="1"/>
  <c r="X159" s="1"/>
  <c r="Y159" s="1"/>
  <c r="Z159" s="1"/>
  <c r="B99" i="16"/>
  <c r="B36" i="13"/>
  <c r="B52" s="1"/>
  <c r="B66" s="1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49" l="1"/>
  <c r="B63" s="1"/>
  <c r="B69" s="1"/>
  <c r="B75" s="1"/>
  <c r="C75" s="1"/>
  <c r="D75" s="1"/>
  <c r="E75" s="1"/>
  <c r="F75" s="1"/>
  <c r="G75" s="1"/>
  <c r="H75" s="1"/>
  <c r="I75" s="1"/>
  <c r="J75" s="1"/>
  <c r="K75" s="1"/>
  <c r="L75" s="1"/>
  <c r="M75" s="1"/>
  <c r="N75" s="1"/>
  <c r="O75" s="1"/>
  <c r="P75" s="1"/>
  <c r="Q75" s="1"/>
  <c r="R75" s="1"/>
  <c r="S75" s="1"/>
  <c r="T75" s="1"/>
  <c r="U75" s="1"/>
  <c r="V75" s="1"/>
  <c r="W75" s="1"/>
  <c r="X75" s="1"/>
  <c r="Y75" s="1"/>
  <c r="Z75" s="1"/>
  <c r="B50"/>
  <c r="B64" s="1"/>
  <c r="B70" s="1"/>
  <c r="B76" s="1"/>
  <c r="C76" s="1"/>
  <c r="D76" s="1"/>
  <c r="E76" s="1"/>
  <c r="F76" s="1"/>
  <c r="G76" s="1"/>
  <c r="H76" s="1"/>
  <c r="I76" s="1"/>
  <c r="J76" s="1"/>
  <c r="K76" s="1"/>
  <c r="L76" s="1"/>
  <c r="M76" s="1"/>
  <c r="N76" s="1"/>
  <c r="O76" s="1"/>
  <c r="P76" s="1"/>
  <c r="Q76" s="1"/>
  <c r="R76" s="1"/>
  <c r="S76" s="1"/>
  <c r="T76" s="1"/>
  <c r="U76" s="1"/>
  <c r="V76" s="1"/>
  <c r="W76" s="1"/>
  <c r="X76" s="1"/>
  <c r="Y76" s="1"/>
  <c r="Z76" s="1"/>
  <c r="C120" i="16"/>
  <c r="C133" s="1"/>
  <c r="B120"/>
  <c r="B133" s="1"/>
  <c r="C27" i="21"/>
  <c r="B51" i="13"/>
  <c r="B65" s="1"/>
  <c r="B71" s="1"/>
  <c r="B77" s="1"/>
  <c r="C77" s="1"/>
  <c r="D77" s="1"/>
  <c r="E77" s="1"/>
  <c r="F77" s="1"/>
  <c r="G77" s="1"/>
  <c r="H77" s="1"/>
  <c r="I77" s="1"/>
  <c r="J77" s="1"/>
  <c r="K77" s="1"/>
  <c r="L77" s="1"/>
  <c r="M77" s="1"/>
  <c r="N77" s="1"/>
  <c r="O77" s="1"/>
  <c r="P77" s="1"/>
  <c r="Q77" s="1"/>
  <c r="R77" s="1"/>
  <c r="S77" s="1"/>
  <c r="T77" s="1"/>
  <c r="U77" s="1"/>
  <c r="V77" s="1"/>
  <c r="W77" s="1"/>
  <c r="X77" s="1"/>
  <c r="Y77" s="1"/>
  <c r="Z77" s="1"/>
  <c r="Z72" i="21"/>
  <c r="Y72" s="1"/>
  <c r="X72" s="1"/>
  <c r="W72" s="1"/>
  <c r="V72" s="1"/>
  <c r="U72" s="1"/>
  <c r="T72" s="1"/>
  <c r="S72" s="1"/>
  <c r="R72" s="1"/>
  <c r="Q72" s="1"/>
  <c r="P72" s="1"/>
  <c r="O72" s="1"/>
  <c r="N72" s="1"/>
  <c r="M72" s="1"/>
  <c r="L72" s="1"/>
  <c r="K72" s="1"/>
  <c r="J72" s="1"/>
  <c r="I72" s="1"/>
  <c r="H72" s="1"/>
  <c r="G72" s="1"/>
  <c r="F72" s="1"/>
  <c r="E72" s="1"/>
  <c r="D72" s="1"/>
  <c r="C72" s="1"/>
  <c r="B28" i="13"/>
  <c r="C28" s="1"/>
  <c r="B72"/>
  <c r="B78" s="1"/>
  <c r="C78" s="1"/>
  <c r="D78" s="1"/>
  <c r="E78" s="1"/>
  <c r="F78" s="1"/>
  <c r="G78" s="1"/>
  <c r="H78" s="1"/>
  <c r="I78" s="1"/>
  <c r="J78" s="1"/>
  <c r="K78" s="1"/>
  <c r="L78" s="1"/>
  <c r="M78" s="1"/>
  <c r="N78" s="1"/>
  <c r="O78" s="1"/>
  <c r="P78" s="1"/>
  <c r="Q78" s="1"/>
  <c r="R78" s="1"/>
  <c r="S78" s="1"/>
  <c r="T78" s="1"/>
  <c r="U78" s="1"/>
  <c r="V78" s="1"/>
  <c r="W78" s="1"/>
  <c r="X78" s="1"/>
  <c r="Y78" s="1"/>
  <c r="Z78" s="1"/>
  <c r="B110"/>
  <c r="B109"/>
  <c r="B107"/>
  <c r="B108"/>
  <c r="Z70" i="21"/>
  <c r="Y70" s="1"/>
  <c r="X70" s="1"/>
  <c r="W70" s="1"/>
  <c r="V70" s="1"/>
  <c r="U70" s="1"/>
  <c r="T70" s="1"/>
  <c r="S70" s="1"/>
  <c r="R70" s="1"/>
  <c r="Q70" s="1"/>
  <c r="P70" s="1"/>
  <c r="O70" s="1"/>
  <c r="N70" s="1"/>
  <c r="M70" s="1"/>
  <c r="L70" s="1"/>
  <c r="K70" s="1"/>
  <c r="J70" s="1"/>
  <c r="I70" s="1"/>
  <c r="H70" s="1"/>
  <c r="G70" s="1"/>
  <c r="F70" s="1"/>
  <c r="E70" s="1"/>
  <c r="D70" s="1"/>
  <c r="C70" s="1"/>
  <c r="C28"/>
  <c r="C29"/>
  <c r="G120" i="16"/>
  <c r="K120"/>
  <c r="O120"/>
  <c r="S120"/>
  <c r="W120"/>
  <c r="Q120"/>
  <c r="H120"/>
  <c r="P120"/>
  <c r="X120"/>
  <c r="F120"/>
  <c r="J120"/>
  <c r="N120"/>
  <c r="R120"/>
  <c r="V120"/>
  <c r="Z120"/>
  <c r="E120"/>
  <c r="I120"/>
  <c r="M120"/>
  <c r="U120"/>
  <c r="Y120"/>
  <c r="D120"/>
  <c r="L120"/>
  <c r="T120"/>
  <c r="B25" i="13" l="1"/>
  <c r="C25" s="1"/>
  <c r="B26"/>
  <c r="C26" s="1"/>
  <c r="B27"/>
  <c r="C27" s="1"/>
  <c r="C107"/>
  <c r="B157"/>
  <c r="C157" s="1"/>
  <c r="D157" s="1"/>
  <c r="E157" s="1"/>
  <c r="F157" s="1"/>
  <c r="G157" s="1"/>
  <c r="H157" s="1"/>
  <c r="I157" s="1"/>
  <c r="J157" s="1"/>
  <c r="K157" s="1"/>
  <c r="L157" s="1"/>
  <c r="M157" s="1"/>
  <c r="N157" s="1"/>
  <c r="O157" s="1"/>
  <c r="P157" s="1"/>
  <c r="Q157" s="1"/>
  <c r="R157" s="1"/>
  <c r="S157" s="1"/>
  <c r="T157" s="1"/>
  <c r="U157" s="1"/>
  <c r="V157" s="1"/>
  <c r="W157" s="1"/>
  <c r="X157" s="1"/>
  <c r="Y157" s="1"/>
  <c r="Z157" s="1"/>
  <c r="B159"/>
  <c r="C159" s="1"/>
  <c r="D159" s="1"/>
  <c r="E159" s="1"/>
  <c r="F159" s="1"/>
  <c r="G159" s="1"/>
  <c r="H159" s="1"/>
  <c r="I159" s="1"/>
  <c r="J159" s="1"/>
  <c r="K159" s="1"/>
  <c r="L159" s="1"/>
  <c r="M159" s="1"/>
  <c r="N159" s="1"/>
  <c r="O159" s="1"/>
  <c r="P159" s="1"/>
  <c r="Q159" s="1"/>
  <c r="R159" s="1"/>
  <c r="S159" s="1"/>
  <c r="T159" s="1"/>
  <c r="U159" s="1"/>
  <c r="V159" s="1"/>
  <c r="W159" s="1"/>
  <c r="X159" s="1"/>
  <c r="Y159" s="1"/>
  <c r="Z159" s="1"/>
  <c r="C109"/>
  <c r="B158"/>
  <c r="C158" s="1"/>
  <c r="D158" s="1"/>
  <c r="E158" s="1"/>
  <c r="F158" s="1"/>
  <c r="G158" s="1"/>
  <c r="H158" s="1"/>
  <c r="I158" s="1"/>
  <c r="J158" s="1"/>
  <c r="K158" s="1"/>
  <c r="L158" s="1"/>
  <c r="M158" s="1"/>
  <c r="N158" s="1"/>
  <c r="O158" s="1"/>
  <c r="P158" s="1"/>
  <c r="Q158" s="1"/>
  <c r="R158" s="1"/>
  <c r="S158" s="1"/>
  <c r="T158" s="1"/>
  <c r="U158" s="1"/>
  <c r="V158" s="1"/>
  <c r="W158" s="1"/>
  <c r="X158" s="1"/>
  <c r="Y158" s="1"/>
  <c r="Z158" s="1"/>
  <c r="C108"/>
  <c r="B160"/>
  <c r="C160" s="1"/>
  <c r="D160" s="1"/>
  <c r="E160" s="1"/>
  <c r="F160" s="1"/>
  <c r="G160" s="1"/>
  <c r="H160" s="1"/>
  <c r="I160" s="1"/>
  <c r="J160" s="1"/>
  <c r="K160" s="1"/>
  <c r="L160" s="1"/>
  <c r="M160" s="1"/>
  <c r="N160" s="1"/>
  <c r="O160" s="1"/>
  <c r="P160" s="1"/>
  <c r="Q160" s="1"/>
  <c r="R160" s="1"/>
  <c r="S160" s="1"/>
  <c r="T160" s="1"/>
  <c r="U160" s="1"/>
  <c r="V160" s="1"/>
  <c r="W160" s="1"/>
  <c r="X160" s="1"/>
  <c r="Y160" s="1"/>
  <c r="Z160" s="1"/>
  <c r="C110"/>
  <c r="Y134" i="16"/>
  <c r="Y148" s="1"/>
  <c r="Y136"/>
  <c r="Y135"/>
  <c r="Y133"/>
  <c r="E136"/>
  <c r="E150" s="1"/>
  <c r="E134"/>
  <c r="E148" s="1"/>
  <c r="E135"/>
  <c r="E133"/>
  <c r="N136"/>
  <c r="N150" s="1"/>
  <c r="N135"/>
  <c r="N134"/>
  <c r="N133"/>
  <c r="P136"/>
  <c r="P150" s="1"/>
  <c r="P135"/>
  <c r="P149" s="1"/>
  <c r="P134"/>
  <c r="P148" s="1"/>
  <c r="P133"/>
  <c r="W136"/>
  <c r="W135"/>
  <c r="W149" s="1"/>
  <c r="W134"/>
  <c r="W133"/>
  <c r="G136"/>
  <c r="G135"/>
  <c r="G149" s="1"/>
  <c r="G134"/>
  <c r="G133"/>
  <c r="L136"/>
  <c r="L150" s="1"/>
  <c r="L135"/>
  <c r="L134"/>
  <c r="L148" s="1"/>
  <c r="L133"/>
  <c r="D136"/>
  <c r="D135"/>
  <c r="D134"/>
  <c r="D148" s="1"/>
  <c r="D133"/>
  <c r="I136"/>
  <c r="I134"/>
  <c r="I133"/>
  <c r="I147" s="1"/>
  <c r="I135"/>
  <c r="R136"/>
  <c r="R150" s="1"/>
  <c r="R135"/>
  <c r="R134"/>
  <c r="R133"/>
  <c r="X136"/>
  <c r="X150" s="1"/>
  <c r="X135"/>
  <c r="X149" s="1"/>
  <c r="X134"/>
  <c r="X148" s="1"/>
  <c r="W148" s="1"/>
  <c r="X133"/>
  <c r="X147" s="1"/>
  <c r="W147" s="1"/>
  <c r="C136"/>
  <c r="C135"/>
  <c r="C149" s="1"/>
  <c r="C134"/>
  <c r="K136"/>
  <c r="K135"/>
  <c r="K149" s="1"/>
  <c r="K134"/>
  <c r="K133"/>
  <c r="M136"/>
  <c r="M135"/>
  <c r="M134"/>
  <c r="M133"/>
  <c r="V136"/>
  <c r="V150" s="1"/>
  <c r="V135"/>
  <c r="V134"/>
  <c r="V133"/>
  <c r="F136"/>
  <c r="F150" s="1"/>
  <c r="F156" s="1"/>
  <c r="F135"/>
  <c r="F134"/>
  <c r="F148" s="1"/>
  <c r="F133"/>
  <c r="F147" s="1"/>
  <c r="Q136"/>
  <c r="Q135"/>
  <c r="Q134"/>
  <c r="Q133"/>
  <c r="O136"/>
  <c r="O135"/>
  <c r="O149" s="1"/>
  <c r="O134"/>
  <c r="O133"/>
  <c r="T136"/>
  <c r="T135"/>
  <c r="T134"/>
  <c r="T148" s="1"/>
  <c r="T133"/>
  <c r="T147" s="1"/>
  <c r="U135"/>
  <c r="U133"/>
  <c r="U147" s="1"/>
  <c r="U136"/>
  <c r="U134"/>
  <c r="Z136"/>
  <c r="Z150" s="1"/>
  <c r="Z135"/>
  <c r="Z149" s="1"/>
  <c r="Z134"/>
  <c r="Z148" s="1"/>
  <c r="Z133"/>
  <c r="Z147" s="1"/>
  <c r="J136"/>
  <c r="J150" s="1"/>
  <c r="J135"/>
  <c r="J134"/>
  <c r="J133"/>
  <c r="H136"/>
  <c r="H135"/>
  <c r="H149" s="1"/>
  <c r="H134"/>
  <c r="H148" s="1"/>
  <c r="H133"/>
  <c r="H147" s="1"/>
  <c r="S136"/>
  <c r="S135"/>
  <c r="S149" s="1"/>
  <c r="S134"/>
  <c r="S133"/>
  <c r="C72" i="17"/>
  <c r="D72"/>
  <c r="E72"/>
  <c r="F72"/>
  <c r="G72"/>
  <c r="H72"/>
  <c r="I72"/>
  <c r="J72"/>
  <c r="Y72"/>
  <c r="X72"/>
  <c r="W72"/>
  <c r="V72"/>
  <c r="U72"/>
  <c r="T72"/>
  <c r="S72"/>
  <c r="R72"/>
  <c r="Q72"/>
  <c r="P72"/>
  <c r="O72"/>
  <c r="N72"/>
  <c r="M72"/>
  <c r="L72"/>
  <c r="K72"/>
  <c r="G148" i="16" l="1"/>
  <c r="R149"/>
  <c r="Q149" s="1"/>
  <c r="N149"/>
  <c r="M149" s="1"/>
  <c r="L149" s="1"/>
  <c r="G147"/>
  <c r="Y147"/>
  <c r="E147"/>
  <c r="D147" s="1"/>
  <c r="C147" s="1"/>
  <c r="V148"/>
  <c r="U148" s="1"/>
  <c r="Y150"/>
  <c r="Y156" s="1"/>
  <c r="Z156"/>
  <c r="U150"/>
  <c r="V156"/>
  <c r="W150"/>
  <c r="W156" s="1"/>
  <c r="X156"/>
  <c r="Q150"/>
  <c r="Q156" s="1"/>
  <c r="R156"/>
  <c r="K150"/>
  <c r="K156" s="1"/>
  <c r="L156"/>
  <c r="O150"/>
  <c r="O156" s="1"/>
  <c r="P156"/>
  <c r="M150"/>
  <c r="M156" s="1"/>
  <c r="N156"/>
  <c r="D150"/>
  <c r="E156"/>
  <c r="C148"/>
  <c r="I150"/>
  <c r="J156"/>
  <c r="S148"/>
  <c r="R148" s="1"/>
  <c r="Q148" s="1"/>
  <c r="Y149"/>
  <c r="J149"/>
  <c r="I149" s="1"/>
  <c r="F149"/>
  <c r="E149" s="1"/>
  <c r="D149" s="1"/>
  <c r="V149"/>
  <c r="U149" s="1"/>
  <c r="T149" s="1"/>
  <c r="K148"/>
  <c r="J148" s="1"/>
  <c r="I148" s="1"/>
  <c r="O148"/>
  <c r="N148" s="1"/>
  <c r="M148" s="1"/>
  <c r="S147"/>
  <c r="R147" s="1"/>
  <c r="Q147" s="1"/>
  <c r="P147" s="1"/>
  <c r="O147" s="1"/>
  <c r="N147" s="1"/>
  <c r="M147" s="1"/>
  <c r="L147" s="1"/>
  <c r="K147" s="1"/>
  <c r="J147" s="1"/>
  <c r="V147"/>
  <c r="B16" i="18"/>
  <c r="C73"/>
  <c r="D73"/>
  <c r="E73"/>
  <c r="F73"/>
  <c r="G73"/>
  <c r="H73"/>
  <c r="I73"/>
  <c r="J73"/>
  <c r="Z73"/>
  <c r="Y73"/>
  <c r="X73"/>
  <c r="W73"/>
  <c r="V73"/>
  <c r="U73"/>
  <c r="T73"/>
  <c r="S73"/>
  <c r="R73"/>
  <c r="Q73"/>
  <c r="P73"/>
  <c r="O73"/>
  <c r="N73"/>
  <c r="M73"/>
  <c r="L73"/>
  <c r="K73"/>
  <c r="C150" i="16" l="1"/>
  <c r="C156" s="1"/>
  <c r="D156"/>
  <c r="H150"/>
  <c r="I156"/>
  <c r="T150"/>
  <c r="U156"/>
  <c r="C73" i="19"/>
  <c r="D73"/>
  <c r="E73"/>
  <c r="F73"/>
  <c r="G73"/>
  <c r="H73"/>
  <c r="I73"/>
  <c r="J73"/>
  <c r="Z73"/>
  <c r="Y73"/>
  <c r="X73"/>
  <c r="W73"/>
  <c r="V73"/>
  <c r="U73"/>
  <c r="T73"/>
  <c r="S73"/>
  <c r="R73"/>
  <c r="Q73"/>
  <c r="P73"/>
  <c r="O73"/>
  <c r="N73"/>
  <c r="M73"/>
  <c r="L73"/>
  <c r="K73"/>
  <c r="S150" i="16" l="1"/>
  <c r="S156" s="1"/>
  <c r="T156"/>
  <c r="G150"/>
  <c r="G156" s="1"/>
  <c r="H156"/>
  <c r="B79" i="21" l="1"/>
  <c r="C73"/>
  <c r="D73"/>
  <c r="E73"/>
  <c r="F73"/>
  <c r="G73"/>
  <c r="H73"/>
  <c r="I73"/>
  <c r="J73"/>
  <c r="B78"/>
  <c r="C78" s="1"/>
  <c r="D78" s="1"/>
  <c r="E78" s="1"/>
  <c r="F78" s="1"/>
  <c r="G78" s="1"/>
  <c r="H78" s="1"/>
  <c r="I78" s="1"/>
  <c r="J78" s="1"/>
  <c r="K78" s="1"/>
  <c r="L78" s="1"/>
  <c r="M78" s="1"/>
  <c r="N78" s="1"/>
  <c r="O78" s="1"/>
  <c r="P78" s="1"/>
  <c r="Q78" s="1"/>
  <c r="R78" s="1"/>
  <c r="S78" s="1"/>
  <c r="T78" s="1"/>
  <c r="U78" s="1"/>
  <c r="V78" s="1"/>
  <c r="W78" s="1"/>
  <c r="X78" s="1"/>
  <c r="Y78" s="1"/>
  <c r="Z78" s="1"/>
  <c r="B77"/>
  <c r="C77" s="1"/>
  <c r="D77" s="1"/>
  <c r="E77" s="1"/>
  <c r="F77" s="1"/>
  <c r="G77" s="1"/>
  <c r="H77" s="1"/>
  <c r="I77" s="1"/>
  <c r="J77" s="1"/>
  <c r="K77" s="1"/>
  <c r="L77" s="1"/>
  <c r="M77" s="1"/>
  <c r="N77" s="1"/>
  <c r="O77" s="1"/>
  <c r="P77" s="1"/>
  <c r="Q77" s="1"/>
  <c r="R77" s="1"/>
  <c r="S77" s="1"/>
  <c r="T77" s="1"/>
  <c r="U77" s="1"/>
  <c r="V77" s="1"/>
  <c r="W77" s="1"/>
  <c r="X77" s="1"/>
  <c r="Y77" s="1"/>
  <c r="Z77" s="1"/>
  <c r="B76"/>
  <c r="C76" s="1"/>
  <c r="D76" s="1"/>
  <c r="E76" s="1"/>
  <c r="F76" s="1"/>
  <c r="G76" s="1"/>
  <c r="H76" s="1"/>
  <c r="I76" s="1"/>
  <c r="J76" s="1"/>
  <c r="K76" s="1"/>
  <c r="L76" s="1"/>
  <c r="M76" s="1"/>
  <c r="N76" s="1"/>
  <c r="O76" s="1"/>
  <c r="P76" s="1"/>
  <c r="Q76" s="1"/>
  <c r="R76" s="1"/>
  <c r="S76" s="1"/>
  <c r="T76" s="1"/>
  <c r="U76" s="1"/>
  <c r="V76" s="1"/>
  <c r="W76" s="1"/>
  <c r="X76" s="1"/>
  <c r="Y76" s="1"/>
  <c r="Z76" s="1"/>
  <c r="Z73"/>
  <c r="Y73"/>
  <c r="X73"/>
  <c r="W73"/>
  <c r="V73"/>
  <c r="U73"/>
  <c r="T73"/>
  <c r="S73"/>
  <c r="R73"/>
  <c r="Q73"/>
  <c r="P73"/>
  <c r="O73"/>
  <c r="N73"/>
  <c r="M73"/>
  <c r="L73"/>
  <c r="K73"/>
  <c r="C79" l="1"/>
  <c r="D79" s="1"/>
  <c r="E79" s="1"/>
  <c r="F79" s="1"/>
  <c r="G79" s="1"/>
  <c r="H79" s="1"/>
  <c r="I79" s="1"/>
  <c r="J79" s="1"/>
  <c r="K79" s="1"/>
  <c r="L79" s="1"/>
  <c r="M79" s="1"/>
  <c r="N79" s="1"/>
  <c r="O79" s="1"/>
  <c r="P79" s="1"/>
  <c r="Q79" s="1"/>
  <c r="R79" s="1"/>
  <c r="S79" s="1"/>
  <c r="T79" s="1"/>
  <c r="U79" s="1"/>
  <c r="V79" s="1"/>
  <c r="W79" s="1"/>
  <c r="X79" s="1"/>
  <c r="Y79" s="1"/>
  <c r="Z79" s="1"/>
  <c r="B15" i="17" l="1"/>
  <c r="C69"/>
  <c r="D69"/>
  <c r="E69"/>
  <c r="F69"/>
  <c r="G69"/>
  <c r="H69"/>
  <c r="I69"/>
  <c r="J69"/>
  <c r="Z66"/>
  <c r="Z72" s="1"/>
  <c r="Z65"/>
  <c r="Z71" s="1"/>
  <c r="Y65"/>
  <c r="Y71" s="1"/>
  <c r="X65"/>
  <c r="X71" s="1"/>
  <c r="W65"/>
  <c r="W71" s="1"/>
  <c r="V65"/>
  <c r="V71" s="1"/>
  <c r="U65"/>
  <c r="U71" s="1"/>
  <c r="T65"/>
  <c r="T71" s="1"/>
  <c r="S65"/>
  <c r="S71" s="1"/>
  <c r="R71"/>
  <c r="Q71"/>
  <c r="P71"/>
  <c r="O71"/>
  <c r="N71"/>
  <c r="M71"/>
  <c r="L71"/>
  <c r="K71"/>
  <c r="J71"/>
  <c r="I71"/>
  <c r="H71"/>
  <c r="G71"/>
  <c r="F71"/>
  <c r="E71"/>
  <c r="D71"/>
  <c r="C71"/>
  <c r="Z64"/>
  <c r="Z70" s="1"/>
  <c r="Y64"/>
  <c r="Y70" s="1"/>
  <c r="X64"/>
  <c r="X70" s="1"/>
  <c r="W64"/>
  <c r="W70" s="1"/>
  <c r="V64"/>
  <c r="V70" s="1"/>
  <c r="U64"/>
  <c r="U70" s="1"/>
  <c r="T64"/>
  <c r="T70" s="1"/>
  <c r="S70"/>
  <c r="R70"/>
  <c r="Q70"/>
  <c r="P70"/>
  <c r="O70"/>
  <c r="N70"/>
  <c r="M70"/>
  <c r="L70"/>
  <c r="K70"/>
  <c r="J70"/>
  <c r="I70"/>
  <c r="H70"/>
  <c r="G70"/>
  <c r="F70"/>
  <c r="E70"/>
  <c r="D70"/>
  <c r="C70"/>
  <c r="Z63"/>
  <c r="Z69" s="1"/>
  <c r="Y63"/>
  <c r="Y69" s="1"/>
  <c r="X63"/>
  <c r="X69" s="1"/>
  <c r="W63"/>
  <c r="W69" s="1"/>
  <c r="V63"/>
  <c r="V69" s="1"/>
  <c r="U63"/>
  <c r="U69" s="1"/>
  <c r="T69"/>
  <c r="S69"/>
  <c r="R69"/>
  <c r="Q69"/>
  <c r="P69"/>
  <c r="O69"/>
  <c r="N69"/>
  <c r="M69"/>
  <c r="L69"/>
  <c r="K69"/>
  <c r="B136" i="16"/>
  <c r="B150" s="1"/>
  <c r="C155"/>
  <c r="D155"/>
  <c r="E155"/>
  <c r="F155"/>
  <c r="G155"/>
  <c r="H155"/>
  <c r="I155"/>
  <c r="J155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C154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D153"/>
  <c r="C153"/>
  <c r="B147"/>
  <c r="Z155"/>
  <c r="Y155"/>
  <c r="X155"/>
  <c r="W155"/>
  <c r="V155"/>
  <c r="U155"/>
  <c r="T155"/>
  <c r="S155"/>
  <c r="R155"/>
  <c r="Q155"/>
  <c r="P155"/>
  <c r="O155"/>
  <c r="N155"/>
  <c r="M155"/>
  <c r="L155"/>
  <c r="K155"/>
  <c r="B36" i="17" l="1"/>
  <c r="B49" s="1"/>
  <c r="B135" i="16"/>
  <c r="B149" s="1"/>
  <c r="B111" s="1"/>
  <c r="C111" s="1"/>
  <c r="B134"/>
  <c r="B148" s="1"/>
  <c r="B110" s="1"/>
  <c r="C110" s="1"/>
  <c r="B109"/>
  <c r="C109" s="1"/>
  <c r="B153"/>
  <c r="B159" s="1"/>
  <c r="C159" s="1"/>
  <c r="D159" s="1"/>
  <c r="E159" s="1"/>
  <c r="F159" s="1"/>
  <c r="G159" s="1"/>
  <c r="H159" s="1"/>
  <c r="I159" s="1"/>
  <c r="J159" s="1"/>
  <c r="K159" s="1"/>
  <c r="L159" s="1"/>
  <c r="M159" s="1"/>
  <c r="N159" s="1"/>
  <c r="O159" s="1"/>
  <c r="P159" s="1"/>
  <c r="Q159" s="1"/>
  <c r="R159" s="1"/>
  <c r="S159" s="1"/>
  <c r="T159" s="1"/>
  <c r="U159" s="1"/>
  <c r="V159" s="1"/>
  <c r="W159" s="1"/>
  <c r="X159" s="1"/>
  <c r="Y159" s="1"/>
  <c r="Z159" s="1"/>
  <c r="B112"/>
  <c r="C112" s="1"/>
  <c r="B156"/>
  <c r="B162" s="1"/>
  <c r="C162" s="1"/>
  <c r="D162" s="1"/>
  <c r="E162" s="1"/>
  <c r="F162" s="1"/>
  <c r="G162" s="1"/>
  <c r="H162" s="1"/>
  <c r="I162" s="1"/>
  <c r="J162" s="1"/>
  <c r="K162" s="1"/>
  <c r="L162" s="1"/>
  <c r="M162" s="1"/>
  <c r="N162" s="1"/>
  <c r="O162" s="1"/>
  <c r="P162" s="1"/>
  <c r="Q162" s="1"/>
  <c r="R162" s="1"/>
  <c r="S162" s="1"/>
  <c r="T162" s="1"/>
  <c r="U162" s="1"/>
  <c r="V162" s="1"/>
  <c r="W162" s="1"/>
  <c r="X162" s="1"/>
  <c r="Y162" s="1"/>
  <c r="Z162" s="1"/>
  <c r="B51" i="17" l="1"/>
  <c r="B65" s="1"/>
  <c r="B27" s="1"/>
  <c r="C27" s="1"/>
  <c r="B52"/>
  <c r="B66" s="1"/>
  <c r="B28" s="1"/>
  <c r="C28" s="1"/>
  <c r="B109"/>
  <c r="B63"/>
  <c r="B69" s="1"/>
  <c r="B75" s="1"/>
  <c r="C75" s="1"/>
  <c r="D75" s="1"/>
  <c r="E75" s="1"/>
  <c r="F75" s="1"/>
  <c r="G75" s="1"/>
  <c r="H75" s="1"/>
  <c r="I75" s="1"/>
  <c r="J75" s="1"/>
  <c r="K75" s="1"/>
  <c r="L75" s="1"/>
  <c r="M75" s="1"/>
  <c r="N75" s="1"/>
  <c r="O75" s="1"/>
  <c r="P75" s="1"/>
  <c r="Q75" s="1"/>
  <c r="R75" s="1"/>
  <c r="S75" s="1"/>
  <c r="T75" s="1"/>
  <c r="U75" s="1"/>
  <c r="V75" s="1"/>
  <c r="W75" s="1"/>
  <c r="X75" s="1"/>
  <c r="Y75" s="1"/>
  <c r="Z75" s="1"/>
  <c r="B50"/>
  <c r="B64" s="1"/>
  <c r="B26" s="1"/>
  <c r="C26" s="1"/>
  <c r="B72"/>
  <c r="B78" s="1"/>
  <c r="C78" s="1"/>
  <c r="D78" s="1"/>
  <c r="E78" s="1"/>
  <c r="F78" s="1"/>
  <c r="G78" s="1"/>
  <c r="H78" s="1"/>
  <c r="I78" s="1"/>
  <c r="J78" s="1"/>
  <c r="K78" s="1"/>
  <c r="L78" s="1"/>
  <c r="M78" s="1"/>
  <c r="N78" s="1"/>
  <c r="O78" s="1"/>
  <c r="P78" s="1"/>
  <c r="Q78" s="1"/>
  <c r="R78" s="1"/>
  <c r="S78" s="1"/>
  <c r="T78" s="1"/>
  <c r="U78" s="1"/>
  <c r="V78" s="1"/>
  <c r="W78" s="1"/>
  <c r="X78" s="1"/>
  <c r="Y78" s="1"/>
  <c r="Z78" s="1"/>
  <c r="B154" i="16"/>
  <c r="B160" s="1"/>
  <c r="C160" s="1"/>
  <c r="D160" s="1"/>
  <c r="E160" s="1"/>
  <c r="F160" s="1"/>
  <c r="G160" s="1"/>
  <c r="H160" s="1"/>
  <c r="I160" s="1"/>
  <c r="J160" s="1"/>
  <c r="K160" s="1"/>
  <c r="L160" s="1"/>
  <c r="M160" s="1"/>
  <c r="N160" s="1"/>
  <c r="O160" s="1"/>
  <c r="P160" s="1"/>
  <c r="Q160" s="1"/>
  <c r="R160" s="1"/>
  <c r="S160" s="1"/>
  <c r="T160" s="1"/>
  <c r="U160" s="1"/>
  <c r="V160" s="1"/>
  <c r="W160" s="1"/>
  <c r="X160" s="1"/>
  <c r="Y160" s="1"/>
  <c r="Z160" s="1"/>
  <c r="B155"/>
  <c r="B161" s="1"/>
  <c r="C161" s="1"/>
  <c r="D161" s="1"/>
  <c r="E161" s="1"/>
  <c r="F161" s="1"/>
  <c r="G161" s="1"/>
  <c r="H161" s="1"/>
  <c r="I161" s="1"/>
  <c r="J161" s="1"/>
  <c r="K161" s="1"/>
  <c r="L161" s="1"/>
  <c r="M161" s="1"/>
  <c r="N161" s="1"/>
  <c r="O161" s="1"/>
  <c r="P161" s="1"/>
  <c r="Q161" s="1"/>
  <c r="R161" s="1"/>
  <c r="S161" s="1"/>
  <c r="T161" s="1"/>
  <c r="U161" s="1"/>
  <c r="V161" s="1"/>
  <c r="W161" s="1"/>
  <c r="X161" s="1"/>
  <c r="Y161" s="1"/>
  <c r="Z161" s="1"/>
  <c r="B70" i="17" l="1"/>
  <c r="B76" s="1"/>
  <c r="C76" s="1"/>
  <c r="D76" s="1"/>
  <c r="E76" s="1"/>
  <c r="F76" s="1"/>
  <c r="G76" s="1"/>
  <c r="H76" s="1"/>
  <c r="I76" s="1"/>
  <c r="J76" s="1"/>
  <c r="K76" s="1"/>
  <c r="L76" s="1"/>
  <c r="M76" s="1"/>
  <c r="N76" s="1"/>
  <c r="O76" s="1"/>
  <c r="P76" s="1"/>
  <c r="Q76" s="1"/>
  <c r="R76" s="1"/>
  <c r="S76" s="1"/>
  <c r="T76" s="1"/>
  <c r="U76" s="1"/>
  <c r="V76" s="1"/>
  <c r="W76" s="1"/>
  <c r="X76" s="1"/>
  <c r="Y76" s="1"/>
  <c r="Z76" s="1"/>
  <c r="B71"/>
  <c r="B77" s="1"/>
  <c r="C77" s="1"/>
  <c r="D77" s="1"/>
  <c r="E77" s="1"/>
  <c r="F77" s="1"/>
  <c r="G77" s="1"/>
  <c r="H77" s="1"/>
  <c r="I77" s="1"/>
  <c r="J77" s="1"/>
  <c r="K77" s="1"/>
  <c r="L77" s="1"/>
  <c r="M77" s="1"/>
  <c r="N77" s="1"/>
  <c r="O77" s="1"/>
  <c r="P77" s="1"/>
  <c r="Q77" s="1"/>
  <c r="R77" s="1"/>
  <c r="S77" s="1"/>
  <c r="T77" s="1"/>
  <c r="U77" s="1"/>
  <c r="V77" s="1"/>
  <c r="W77" s="1"/>
  <c r="X77" s="1"/>
  <c r="Y77" s="1"/>
  <c r="Z77" s="1"/>
  <c r="B25"/>
  <c r="C25" s="1"/>
  <c r="C109"/>
  <c r="B159"/>
  <c r="C159" s="1"/>
  <c r="D159" s="1"/>
  <c r="E159" s="1"/>
  <c r="F159" s="1"/>
  <c r="G159" s="1"/>
  <c r="H159" s="1"/>
  <c r="I159" s="1"/>
  <c r="J159" s="1"/>
  <c r="K159" s="1"/>
  <c r="L159" s="1"/>
  <c r="M159" s="1"/>
  <c r="N159" s="1"/>
  <c r="O159" s="1"/>
  <c r="P159" s="1"/>
  <c r="Q159" s="1"/>
  <c r="R159" s="1"/>
  <c r="S159" s="1"/>
  <c r="T159" s="1"/>
  <c r="U159" s="1"/>
  <c r="V159" s="1"/>
  <c r="W159" s="1"/>
  <c r="X159" s="1"/>
  <c r="Y159" s="1"/>
  <c r="Z159" s="1"/>
  <c r="B160"/>
  <c r="C160" s="1"/>
  <c r="D160" s="1"/>
  <c r="E160" s="1"/>
  <c r="F160" s="1"/>
  <c r="G160" s="1"/>
  <c r="H160" s="1"/>
  <c r="I160" s="1"/>
  <c r="J160" s="1"/>
  <c r="K160" s="1"/>
  <c r="L160" s="1"/>
  <c r="M160" s="1"/>
  <c r="N160" s="1"/>
  <c r="O160" s="1"/>
  <c r="P160" s="1"/>
  <c r="Q160" s="1"/>
  <c r="R160" s="1"/>
  <c r="S160" s="1"/>
  <c r="T160" s="1"/>
  <c r="U160" s="1"/>
  <c r="V160" s="1"/>
  <c r="W160" s="1"/>
  <c r="X160" s="1"/>
  <c r="Y160" s="1"/>
  <c r="Z160" s="1"/>
  <c r="C110"/>
  <c r="B161"/>
  <c r="C161" s="1"/>
  <c r="D161" s="1"/>
  <c r="E161" s="1"/>
  <c r="F161" s="1"/>
  <c r="G161" s="1"/>
  <c r="H161" s="1"/>
  <c r="I161" s="1"/>
  <c r="J161" s="1"/>
  <c r="K161" s="1"/>
  <c r="L161" s="1"/>
  <c r="M161" s="1"/>
  <c r="N161" s="1"/>
  <c r="O161" s="1"/>
  <c r="P161" s="1"/>
  <c r="Q161" s="1"/>
  <c r="R161" s="1"/>
  <c r="S161" s="1"/>
  <c r="T161" s="1"/>
  <c r="U161" s="1"/>
  <c r="V161" s="1"/>
  <c r="W161" s="1"/>
  <c r="X161" s="1"/>
  <c r="Y161" s="1"/>
  <c r="Z161" s="1"/>
  <c r="C111"/>
  <c r="C108"/>
  <c r="B158"/>
  <c r="C158" s="1"/>
  <c r="D158" s="1"/>
  <c r="E158" s="1"/>
  <c r="F158" s="1"/>
  <c r="G158" s="1"/>
  <c r="H158" s="1"/>
  <c r="I158" s="1"/>
  <c r="J158" s="1"/>
  <c r="K158" s="1"/>
  <c r="L158" s="1"/>
  <c r="M158" s="1"/>
  <c r="N158" s="1"/>
  <c r="O158" s="1"/>
  <c r="P158" s="1"/>
  <c r="Q158" s="1"/>
  <c r="R158" s="1"/>
  <c r="S158" s="1"/>
  <c r="T158" s="1"/>
  <c r="U158" s="1"/>
  <c r="V158" s="1"/>
  <c r="W158" s="1"/>
  <c r="X158" s="1"/>
  <c r="Y158" s="1"/>
  <c r="Z158" s="1"/>
  <c r="B37" i="18"/>
  <c r="B53" s="1"/>
  <c r="B67" s="1"/>
  <c r="C71"/>
  <c r="D71"/>
  <c r="E71"/>
  <c r="F71"/>
  <c r="G71"/>
  <c r="H71"/>
  <c r="I71"/>
  <c r="J71"/>
  <c r="Z64"/>
  <c r="Z70" s="1"/>
  <c r="Y64"/>
  <c r="Y70" s="1"/>
  <c r="X64"/>
  <c r="X70" s="1"/>
  <c r="W64"/>
  <c r="W70" s="1"/>
  <c r="V64"/>
  <c r="V70" s="1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50"/>
  <c r="B64" s="1"/>
  <c r="Z66"/>
  <c r="Z72" s="1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52"/>
  <c r="B66" s="1"/>
  <c r="Z71"/>
  <c r="Y71"/>
  <c r="X71"/>
  <c r="W71"/>
  <c r="V71"/>
  <c r="U71"/>
  <c r="T71"/>
  <c r="S71"/>
  <c r="R71"/>
  <c r="Q71"/>
  <c r="P71"/>
  <c r="O71"/>
  <c r="N71"/>
  <c r="M71"/>
  <c r="L71"/>
  <c r="K71"/>
  <c r="B110"/>
  <c r="B109"/>
  <c r="B111"/>
  <c r="B108"/>
  <c r="B16" i="19"/>
  <c r="B37" s="1"/>
  <c r="C70"/>
  <c r="D70"/>
  <c r="E70"/>
  <c r="F70"/>
  <c r="G70"/>
  <c r="H70"/>
  <c r="I70"/>
  <c r="J70"/>
  <c r="Z66"/>
  <c r="Z72" s="1"/>
  <c r="Y66"/>
  <c r="Y72" s="1"/>
  <c r="X66"/>
  <c r="X72" s="1"/>
  <c r="W66"/>
  <c r="W72" s="1"/>
  <c r="V66"/>
  <c r="V72" s="1"/>
  <c r="U66"/>
  <c r="U72" s="1"/>
  <c r="T66"/>
  <c r="T72" s="1"/>
  <c r="S72"/>
  <c r="R72"/>
  <c r="Q72"/>
  <c r="P72"/>
  <c r="O72"/>
  <c r="N72"/>
  <c r="M72"/>
  <c r="L72"/>
  <c r="K72"/>
  <c r="J72"/>
  <c r="I72"/>
  <c r="H72"/>
  <c r="G72"/>
  <c r="F72"/>
  <c r="E72"/>
  <c r="D72"/>
  <c r="C72"/>
  <c r="C71"/>
  <c r="D71"/>
  <c r="E71"/>
  <c r="F71"/>
  <c r="G71"/>
  <c r="H71"/>
  <c r="I71"/>
  <c r="J71"/>
  <c r="Z64"/>
  <c r="Z70" s="1"/>
  <c r="Y70"/>
  <c r="X70"/>
  <c r="W70"/>
  <c r="V70"/>
  <c r="U70"/>
  <c r="T70"/>
  <c r="S70"/>
  <c r="R70"/>
  <c r="Q70"/>
  <c r="P70"/>
  <c r="O70"/>
  <c r="N70"/>
  <c r="M70"/>
  <c r="L70"/>
  <c r="K70"/>
  <c r="Z65"/>
  <c r="Z71" s="1"/>
  <c r="Y65"/>
  <c r="Y71" s="1"/>
  <c r="X71"/>
  <c r="W71"/>
  <c r="V71"/>
  <c r="U71"/>
  <c r="T71"/>
  <c r="S71"/>
  <c r="R71"/>
  <c r="Q71"/>
  <c r="P71"/>
  <c r="O71"/>
  <c r="N71"/>
  <c r="M71"/>
  <c r="L71"/>
  <c r="K71"/>
  <c r="B70" i="18" l="1"/>
  <c r="B76" s="1"/>
  <c r="C76" s="1"/>
  <c r="D76" s="1"/>
  <c r="E76" s="1"/>
  <c r="F76" s="1"/>
  <c r="G76" s="1"/>
  <c r="H76" s="1"/>
  <c r="I76" s="1"/>
  <c r="J76" s="1"/>
  <c r="K76" s="1"/>
  <c r="L76" s="1"/>
  <c r="M76" s="1"/>
  <c r="N76" s="1"/>
  <c r="O76" s="1"/>
  <c r="P76" s="1"/>
  <c r="Q76" s="1"/>
  <c r="R76" s="1"/>
  <c r="S76" s="1"/>
  <c r="T76" s="1"/>
  <c r="U76" s="1"/>
  <c r="V76" s="1"/>
  <c r="W76" s="1"/>
  <c r="X76" s="1"/>
  <c r="Y76" s="1"/>
  <c r="Z76" s="1"/>
  <c r="B26"/>
  <c r="C26" s="1"/>
  <c r="B51"/>
  <c r="B65" s="1"/>
  <c r="C109"/>
  <c r="B159"/>
  <c r="C159" s="1"/>
  <c r="D159" s="1"/>
  <c r="E159" s="1"/>
  <c r="F159" s="1"/>
  <c r="G159" s="1"/>
  <c r="H159" s="1"/>
  <c r="I159" s="1"/>
  <c r="J159" s="1"/>
  <c r="K159" s="1"/>
  <c r="L159" s="1"/>
  <c r="M159" s="1"/>
  <c r="N159" s="1"/>
  <c r="O159" s="1"/>
  <c r="P159" s="1"/>
  <c r="Q159" s="1"/>
  <c r="R159" s="1"/>
  <c r="S159" s="1"/>
  <c r="T159" s="1"/>
  <c r="U159" s="1"/>
  <c r="V159" s="1"/>
  <c r="W159" s="1"/>
  <c r="X159" s="1"/>
  <c r="Y159" s="1"/>
  <c r="Z159" s="1"/>
  <c r="B72"/>
  <c r="B78" s="1"/>
  <c r="C78" s="1"/>
  <c r="D78" s="1"/>
  <c r="E78" s="1"/>
  <c r="F78" s="1"/>
  <c r="G78" s="1"/>
  <c r="H78" s="1"/>
  <c r="I78" s="1"/>
  <c r="J78" s="1"/>
  <c r="K78" s="1"/>
  <c r="L78" s="1"/>
  <c r="M78" s="1"/>
  <c r="N78" s="1"/>
  <c r="O78" s="1"/>
  <c r="P78" s="1"/>
  <c r="Q78" s="1"/>
  <c r="R78" s="1"/>
  <c r="S78" s="1"/>
  <c r="T78" s="1"/>
  <c r="U78" s="1"/>
  <c r="V78" s="1"/>
  <c r="W78" s="1"/>
  <c r="X78" s="1"/>
  <c r="Y78" s="1"/>
  <c r="Z78" s="1"/>
  <c r="B28"/>
  <c r="C28" s="1"/>
  <c r="B161"/>
  <c r="C161" s="1"/>
  <c r="D161" s="1"/>
  <c r="E161" s="1"/>
  <c r="F161" s="1"/>
  <c r="G161" s="1"/>
  <c r="H161" s="1"/>
  <c r="I161" s="1"/>
  <c r="J161" s="1"/>
  <c r="K161" s="1"/>
  <c r="L161" s="1"/>
  <c r="M161" s="1"/>
  <c r="N161" s="1"/>
  <c r="O161" s="1"/>
  <c r="P161" s="1"/>
  <c r="Q161" s="1"/>
  <c r="R161" s="1"/>
  <c r="S161" s="1"/>
  <c r="T161" s="1"/>
  <c r="U161" s="1"/>
  <c r="V161" s="1"/>
  <c r="W161" s="1"/>
  <c r="X161" s="1"/>
  <c r="Y161" s="1"/>
  <c r="Z161" s="1"/>
  <c r="C111"/>
  <c r="B73"/>
  <c r="B79" s="1"/>
  <c r="C79" s="1"/>
  <c r="D79" s="1"/>
  <c r="E79" s="1"/>
  <c r="F79" s="1"/>
  <c r="G79" s="1"/>
  <c r="H79" s="1"/>
  <c r="I79" s="1"/>
  <c r="J79" s="1"/>
  <c r="K79" s="1"/>
  <c r="L79" s="1"/>
  <c r="M79" s="1"/>
  <c r="N79" s="1"/>
  <c r="O79" s="1"/>
  <c r="P79" s="1"/>
  <c r="Q79" s="1"/>
  <c r="R79" s="1"/>
  <c r="S79" s="1"/>
  <c r="T79" s="1"/>
  <c r="U79" s="1"/>
  <c r="V79" s="1"/>
  <c r="W79" s="1"/>
  <c r="X79" s="1"/>
  <c r="Y79" s="1"/>
  <c r="Z79" s="1"/>
  <c r="B29"/>
  <c r="C29" s="1"/>
  <c r="B160"/>
  <c r="C160" s="1"/>
  <c r="D160" s="1"/>
  <c r="E160" s="1"/>
  <c r="F160" s="1"/>
  <c r="G160" s="1"/>
  <c r="H160" s="1"/>
  <c r="I160" s="1"/>
  <c r="J160" s="1"/>
  <c r="K160" s="1"/>
  <c r="L160" s="1"/>
  <c r="M160" s="1"/>
  <c r="N160" s="1"/>
  <c r="O160" s="1"/>
  <c r="P160" s="1"/>
  <c r="Q160" s="1"/>
  <c r="R160" s="1"/>
  <c r="S160" s="1"/>
  <c r="T160" s="1"/>
  <c r="U160" s="1"/>
  <c r="V160" s="1"/>
  <c r="W160" s="1"/>
  <c r="X160" s="1"/>
  <c r="Y160" s="1"/>
  <c r="Z160" s="1"/>
  <c r="C110"/>
  <c r="C108"/>
  <c r="B158"/>
  <c r="C158" s="1"/>
  <c r="D158" s="1"/>
  <c r="E158" s="1"/>
  <c r="F158" s="1"/>
  <c r="G158" s="1"/>
  <c r="H158" s="1"/>
  <c r="I158" s="1"/>
  <c r="J158" s="1"/>
  <c r="K158" s="1"/>
  <c r="L158" s="1"/>
  <c r="M158" s="1"/>
  <c r="N158" s="1"/>
  <c r="O158" s="1"/>
  <c r="P158" s="1"/>
  <c r="Q158" s="1"/>
  <c r="R158" s="1"/>
  <c r="S158" s="1"/>
  <c r="T158" s="1"/>
  <c r="U158" s="1"/>
  <c r="V158" s="1"/>
  <c r="W158" s="1"/>
  <c r="X158" s="1"/>
  <c r="Y158" s="1"/>
  <c r="Z158" s="1"/>
  <c r="B53" i="19"/>
  <c r="B67" s="1"/>
  <c r="B50"/>
  <c r="B64" s="1"/>
  <c r="B52"/>
  <c r="B66" s="1"/>
  <c r="B111"/>
  <c r="B108"/>
  <c r="B110"/>
  <c r="B109"/>
  <c r="B51"/>
  <c r="B65" s="1"/>
  <c r="B71" i="18" l="1"/>
  <c r="B77" s="1"/>
  <c r="C77" s="1"/>
  <c r="D77" s="1"/>
  <c r="E77" s="1"/>
  <c r="F77" s="1"/>
  <c r="G77" s="1"/>
  <c r="H77" s="1"/>
  <c r="I77" s="1"/>
  <c r="J77" s="1"/>
  <c r="K77" s="1"/>
  <c r="L77" s="1"/>
  <c r="M77" s="1"/>
  <c r="N77" s="1"/>
  <c r="O77" s="1"/>
  <c r="P77" s="1"/>
  <c r="Q77" s="1"/>
  <c r="R77" s="1"/>
  <c r="S77" s="1"/>
  <c r="T77" s="1"/>
  <c r="U77" s="1"/>
  <c r="V77" s="1"/>
  <c r="W77" s="1"/>
  <c r="X77" s="1"/>
  <c r="Y77" s="1"/>
  <c r="Z77" s="1"/>
  <c r="B27"/>
  <c r="C27" s="1"/>
  <c r="B27" i="19"/>
  <c r="C27" s="1"/>
  <c r="B71"/>
  <c r="B77" s="1"/>
  <c r="C77" s="1"/>
  <c r="D77" s="1"/>
  <c r="E77" s="1"/>
  <c r="F77" s="1"/>
  <c r="G77" s="1"/>
  <c r="H77" s="1"/>
  <c r="I77" s="1"/>
  <c r="J77" s="1"/>
  <c r="K77" s="1"/>
  <c r="L77" s="1"/>
  <c r="M77" s="1"/>
  <c r="N77" s="1"/>
  <c r="O77" s="1"/>
  <c r="P77" s="1"/>
  <c r="Q77" s="1"/>
  <c r="R77" s="1"/>
  <c r="S77" s="1"/>
  <c r="T77" s="1"/>
  <c r="U77" s="1"/>
  <c r="V77" s="1"/>
  <c r="W77" s="1"/>
  <c r="X77" s="1"/>
  <c r="Y77" s="1"/>
  <c r="Z77" s="1"/>
  <c r="C111"/>
  <c r="B161"/>
  <c r="C161" s="1"/>
  <c r="D161" s="1"/>
  <c r="E161" s="1"/>
  <c r="F161" s="1"/>
  <c r="G161" s="1"/>
  <c r="H161" s="1"/>
  <c r="I161" s="1"/>
  <c r="J161" s="1"/>
  <c r="K161" s="1"/>
  <c r="L161" s="1"/>
  <c r="M161" s="1"/>
  <c r="N161" s="1"/>
  <c r="O161" s="1"/>
  <c r="P161" s="1"/>
  <c r="Q161" s="1"/>
  <c r="R161" s="1"/>
  <c r="S161" s="1"/>
  <c r="T161" s="1"/>
  <c r="U161" s="1"/>
  <c r="V161" s="1"/>
  <c r="W161" s="1"/>
  <c r="X161" s="1"/>
  <c r="Y161" s="1"/>
  <c r="Z161" s="1"/>
  <c r="B158"/>
  <c r="C158" s="1"/>
  <c r="D158" s="1"/>
  <c r="E158" s="1"/>
  <c r="F158" s="1"/>
  <c r="G158" s="1"/>
  <c r="H158" s="1"/>
  <c r="I158" s="1"/>
  <c r="J158" s="1"/>
  <c r="K158" s="1"/>
  <c r="L158" s="1"/>
  <c r="M158" s="1"/>
  <c r="N158" s="1"/>
  <c r="O158" s="1"/>
  <c r="P158" s="1"/>
  <c r="Q158" s="1"/>
  <c r="R158" s="1"/>
  <c r="S158" s="1"/>
  <c r="T158" s="1"/>
  <c r="U158" s="1"/>
  <c r="V158" s="1"/>
  <c r="W158" s="1"/>
  <c r="X158" s="1"/>
  <c r="Y158" s="1"/>
  <c r="Z158" s="1"/>
  <c r="C108"/>
  <c r="B29"/>
  <c r="C29" s="1"/>
  <c r="B73"/>
  <c r="B79" s="1"/>
  <c r="C79" s="1"/>
  <c r="D79" s="1"/>
  <c r="E79" s="1"/>
  <c r="F79" s="1"/>
  <c r="G79" s="1"/>
  <c r="H79" s="1"/>
  <c r="I79" s="1"/>
  <c r="J79" s="1"/>
  <c r="K79" s="1"/>
  <c r="L79" s="1"/>
  <c r="M79" s="1"/>
  <c r="N79" s="1"/>
  <c r="O79" s="1"/>
  <c r="P79" s="1"/>
  <c r="Q79" s="1"/>
  <c r="R79" s="1"/>
  <c r="S79" s="1"/>
  <c r="T79" s="1"/>
  <c r="U79" s="1"/>
  <c r="V79" s="1"/>
  <c r="W79" s="1"/>
  <c r="X79" s="1"/>
  <c r="Y79" s="1"/>
  <c r="Z79" s="1"/>
  <c r="C110"/>
  <c r="B160"/>
  <c r="C160" s="1"/>
  <c r="D160" s="1"/>
  <c r="E160" s="1"/>
  <c r="F160" s="1"/>
  <c r="G160" s="1"/>
  <c r="H160" s="1"/>
  <c r="I160" s="1"/>
  <c r="J160" s="1"/>
  <c r="K160" s="1"/>
  <c r="L160" s="1"/>
  <c r="M160" s="1"/>
  <c r="N160" s="1"/>
  <c r="O160" s="1"/>
  <c r="P160" s="1"/>
  <c r="Q160" s="1"/>
  <c r="R160" s="1"/>
  <c r="S160" s="1"/>
  <c r="T160" s="1"/>
  <c r="U160" s="1"/>
  <c r="V160" s="1"/>
  <c r="W160" s="1"/>
  <c r="X160" s="1"/>
  <c r="Y160" s="1"/>
  <c r="Z160" s="1"/>
  <c r="B70"/>
  <c r="B76" s="1"/>
  <c r="C76" s="1"/>
  <c r="D76" s="1"/>
  <c r="E76" s="1"/>
  <c r="F76" s="1"/>
  <c r="G76" s="1"/>
  <c r="H76" s="1"/>
  <c r="I76" s="1"/>
  <c r="J76" s="1"/>
  <c r="K76" s="1"/>
  <c r="L76" s="1"/>
  <c r="M76" s="1"/>
  <c r="N76" s="1"/>
  <c r="O76" s="1"/>
  <c r="P76" s="1"/>
  <c r="Q76" s="1"/>
  <c r="R76" s="1"/>
  <c r="S76" s="1"/>
  <c r="T76" s="1"/>
  <c r="U76" s="1"/>
  <c r="V76" s="1"/>
  <c r="W76" s="1"/>
  <c r="X76" s="1"/>
  <c r="Y76" s="1"/>
  <c r="Z76" s="1"/>
  <c r="B26"/>
  <c r="C26" s="1"/>
  <c r="B159"/>
  <c r="C159" s="1"/>
  <c r="D159" s="1"/>
  <c r="E159" s="1"/>
  <c r="F159" s="1"/>
  <c r="G159" s="1"/>
  <c r="H159" s="1"/>
  <c r="I159" s="1"/>
  <c r="J159" s="1"/>
  <c r="K159" s="1"/>
  <c r="L159" s="1"/>
  <c r="M159" s="1"/>
  <c r="N159" s="1"/>
  <c r="O159" s="1"/>
  <c r="P159" s="1"/>
  <c r="Q159" s="1"/>
  <c r="R159" s="1"/>
  <c r="S159" s="1"/>
  <c r="T159" s="1"/>
  <c r="U159" s="1"/>
  <c r="V159" s="1"/>
  <c r="W159" s="1"/>
  <c r="X159" s="1"/>
  <c r="Y159" s="1"/>
  <c r="Z159" s="1"/>
  <c r="C109"/>
  <c r="B28"/>
  <c r="C28" s="1"/>
  <c r="B72"/>
  <c r="B78" s="1"/>
  <c r="C78" s="1"/>
  <c r="D78" s="1"/>
  <c r="E78" s="1"/>
  <c r="F78" s="1"/>
  <c r="G78" s="1"/>
  <c r="H78" s="1"/>
  <c r="I78" s="1"/>
  <c r="J78" s="1"/>
  <c r="K78" s="1"/>
  <c r="L78" s="1"/>
  <c r="M78" s="1"/>
  <c r="N78" s="1"/>
  <c r="O78" s="1"/>
  <c r="P78" s="1"/>
  <c r="Q78" s="1"/>
  <c r="R78" s="1"/>
  <c r="S78" s="1"/>
  <c r="T78" s="1"/>
  <c r="U78" s="1"/>
  <c r="V78" s="1"/>
  <c r="W78" s="1"/>
  <c r="X78" s="1"/>
  <c r="Y78" s="1"/>
  <c r="Z78" s="1"/>
  <c r="B16" i="20"/>
  <c r="B37" s="1"/>
  <c r="C67"/>
  <c r="C73" s="1"/>
  <c r="D67"/>
  <c r="D73"/>
  <c r="E67"/>
  <c r="E73"/>
  <c r="F67"/>
  <c r="F73" s="1"/>
  <c r="G67"/>
  <c r="G73" s="1"/>
  <c r="H67"/>
  <c r="H73"/>
  <c r="I67"/>
  <c r="I73"/>
  <c r="J67"/>
  <c r="J73" s="1"/>
  <c r="V67"/>
  <c r="V73" s="1"/>
  <c r="U67"/>
  <c r="C66"/>
  <c r="C72"/>
  <c r="D66"/>
  <c r="D72"/>
  <c r="E66"/>
  <c r="E72" s="1"/>
  <c r="F66"/>
  <c r="F72" s="1"/>
  <c r="G66"/>
  <c r="G72"/>
  <c r="H66"/>
  <c r="H72"/>
  <c r="I66"/>
  <c r="I72"/>
  <c r="J66"/>
  <c r="J72" s="1"/>
  <c r="Z65"/>
  <c r="Z71"/>
  <c r="Y65"/>
  <c r="Y71"/>
  <c r="X65"/>
  <c r="X71"/>
  <c r="W65"/>
  <c r="W71"/>
  <c r="V65"/>
  <c r="V71"/>
  <c r="U65"/>
  <c r="U71"/>
  <c r="T65"/>
  <c r="T71"/>
  <c r="S65"/>
  <c r="S71"/>
  <c r="R65"/>
  <c r="R71"/>
  <c r="Q65"/>
  <c r="Q71"/>
  <c r="P65"/>
  <c r="P71"/>
  <c r="O65"/>
  <c r="O71"/>
  <c r="N65"/>
  <c r="N71"/>
  <c r="M65"/>
  <c r="M71"/>
  <c r="L65"/>
  <c r="L71"/>
  <c r="K65"/>
  <c r="K71"/>
  <c r="J65"/>
  <c r="J71"/>
  <c r="I65"/>
  <c r="I71"/>
  <c r="H65"/>
  <c r="H71"/>
  <c r="G65"/>
  <c r="G71"/>
  <c r="F65"/>
  <c r="F71"/>
  <c r="E65"/>
  <c r="E71"/>
  <c r="D65"/>
  <c r="D71"/>
  <c r="C65"/>
  <c r="C71"/>
  <c r="Q67"/>
  <c r="Q73"/>
  <c r="P67"/>
  <c r="Y67"/>
  <c r="Y73" s="1"/>
  <c r="X67"/>
  <c r="X73" s="1"/>
  <c r="K67"/>
  <c r="K73"/>
  <c r="O67"/>
  <c r="O73"/>
  <c r="N67"/>
  <c r="S67"/>
  <c r="S73" s="1"/>
  <c r="R67"/>
  <c r="R73" s="1"/>
  <c r="W67"/>
  <c r="W73"/>
  <c r="C64"/>
  <c r="C70"/>
  <c r="D64"/>
  <c r="D70" s="1"/>
  <c r="E64"/>
  <c r="E70"/>
  <c r="F64"/>
  <c r="F70" s="1"/>
  <c r="G64"/>
  <c r="G70"/>
  <c r="H64"/>
  <c r="H70" s="1"/>
  <c r="I64"/>
  <c r="I70"/>
  <c r="J64"/>
  <c r="J70" s="1"/>
  <c r="Z67"/>
  <c r="Z66"/>
  <c r="Z72" s="1"/>
  <c r="Y66"/>
  <c r="Y72" s="1"/>
  <c r="X66"/>
  <c r="X72" s="1"/>
  <c r="W66"/>
  <c r="W72" s="1"/>
  <c r="V66"/>
  <c r="V72" s="1"/>
  <c r="U66"/>
  <c r="U72" s="1"/>
  <c r="T66"/>
  <c r="T72" s="1"/>
  <c r="S66"/>
  <c r="S72" s="1"/>
  <c r="R66"/>
  <c r="R72" s="1"/>
  <c r="Q66"/>
  <c r="Q72" s="1"/>
  <c r="P66"/>
  <c r="P72" s="1"/>
  <c r="O66"/>
  <c r="O72" s="1"/>
  <c r="N66"/>
  <c r="N72" s="1"/>
  <c r="M66"/>
  <c r="M72" s="1"/>
  <c r="L66"/>
  <c r="L72" s="1"/>
  <c r="K66"/>
  <c r="K72" s="1"/>
  <c r="N73"/>
  <c r="M67"/>
  <c r="Z73"/>
  <c r="M73"/>
  <c r="L67"/>
  <c r="U73"/>
  <c r="T67"/>
  <c r="Z64"/>
  <c r="Z70" s="1"/>
  <c r="Y64"/>
  <c r="Y70" s="1"/>
  <c r="X64"/>
  <c r="X70" s="1"/>
  <c r="W64"/>
  <c r="W70" s="1"/>
  <c r="V64"/>
  <c r="V70" s="1"/>
  <c r="U64"/>
  <c r="U70" s="1"/>
  <c r="T64"/>
  <c r="T70" s="1"/>
  <c r="S64"/>
  <c r="S70" s="1"/>
  <c r="R64"/>
  <c r="R70" s="1"/>
  <c r="Q64"/>
  <c r="Q70" s="1"/>
  <c r="P64"/>
  <c r="P70" s="1"/>
  <c r="O64"/>
  <c r="O70" s="1"/>
  <c r="N64"/>
  <c r="N70" s="1"/>
  <c r="M64"/>
  <c r="M70" s="1"/>
  <c r="L64"/>
  <c r="L70" s="1"/>
  <c r="K64"/>
  <c r="K70" s="1"/>
  <c r="L73"/>
  <c r="P73"/>
  <c r="T73"/>
  <c r="B52" l="1"/>
  <c r="B66" s="1"/>
  <c r="B50"/>
  <c r="B64" s="1"/>
  <c r="B108"/>
  <c r="B110"/>
  <c r="B111"/>
  <c r="B109"/>
  <c r="B53"/>
  <c r="B67" s="1"/>
  <c r="B51"/>
  <c r="B65" s="1"/>
  <c r="C109" l="1"/>
  <c r="B159"/>
  <c r="C159" s="1"/>
  <c r="D159" s="1"/>
  <c r="E159" s="1"/>
  <c r="F159" s="1"/>
  <c r="G159" s="1"/>
  <c r="H159" s="1"/>
  <c r="I159" s="1"/>
  <c r="J159" s="1"/>
  <c r="K159" s="1"/>
  <c r="L159" s="1"/>
  <c r="M159" s="1"/>
  <c r="N159" s="1"/>
  <c r="O159" s="1"/>
  <c r="P159" s="1"/>
  <c r="Q159" s="1"/>
  <c r="R159" s="1"/>
  <c r="S159" s="1"/>
  <c r="T159" s="1"/>
  <c r="U159" s="1"/>
  <c r="V159" s="1"/>
  <c r="W159" s="1"/>
  <c r="X159" s="1"/>
  <c r="Y159" s="1"/>
  <c r="Z159" s="1"/>
  <c r="B26"/>
  <c r="C26" s="1"/>
  <c r="B70"/>
  <c r="B76" s="1"/>
  <c r="C76" s="1"/>
  <c r="D76" s="1"/>
  <c r="E76" s="1"/>
  <c r="F76" s="1"/>
  <c r="G76" s="1"/>
  <c r="H76" s="1"/>
  <c r="I76" s="1"/>
  <c r="J76" s="1"/>
  <c r="K76" s="1"/>
  <c r="L76" s="1"/>
  <c r="M76" s="1"/>
  <c r="N76" s="1"/>
  <c r="O76" s="1"/>
  <c r="P76" s="1"/>
  <c r="Q76" s="1"/>
  <c r="R76" s="1"/>
  <c r="S76" s="1"/>
  <c r="T76" s="1"/>
  <c r="U76" s="1"/>
  <c r="V76" s="1"/>
  <c r="W76" s="1"/>
  <c r="X76" s="1"/>
  <c r="Y76" s="1"/>
  <c r="Z76" s="1"/>
  <c r="B73"/>
  <c r="B79" s="1"/>
  <c r="C79" s="1"/>
  <c r="D79" s="1"/>
  <c r="E79" s="1"/>
  <c r="F79" s="1"/>
  <c r="G79" s="1"/>
  <c r="H79" s="1"/>
  <c r="I79" s="1"/>
  <c r="J79" s="1"/>
  <c r="K79" s="1"/>
  <c r="L79" s="1"/>
  <c r="M79" s="1"/>
  <c r="N79" s="1"/>
  <c r="O79" s="1"/>
  <c r="P79" s="1"/>
  <c r="Q79" s="1"/>
  <c r="R79" s="1"/>
  <c r="S79" s="1"/>
  <c r="T79" s="1"/>
  <c r="U79" s="1"/>
  <c r="V79" s="1"/>
  <c r="W79" s="1"/>
  <c r="X79" s="1"/>
  <c r="Y79" s="1"/>
  <c r="Z79" s="1"/>
  <c r="B29"/>
  <c r="C29" s="1"/>
  <c r="C111"/>
  <c r="B161"/>
  <c r="C161" s="1"/>
  <c r="D161" s="1"/>
  <c r="E161" s="1"/>
  <c r="F161" s="1"/>
  <c r="G161" s="1"/>
  <c r="H161" s="1"/>
  <c r="I161" s="1"/>
  <c r="J161" s="1"/>
  <c r="K161" s="1"/>
  <c r="L161" s="1"/>
  <c r="M161" s="1"/>
  <c r="N161" s="1"/>
  <c r="O161" s="1"/>
  <c r="P161" s="1"/>
  <c r="Q161" s="1"/>
  <c r="R161" s="1"/>
  <c r="S161" s="1"/>
  <c r="T161" s="1"/>
  <c r="U161" s="1"/>
  <c r="V161" s="1"/>
  <c r="W161" s="1"/>
  <c r="X161" s="1"/>
  <c r="Y161" s="1"/>
  <c r="Z161" s="1"/>
  <c r="B72"/>
  <c r="B78" s="1"/>
  <c r="C78" s="1"/>
  <c r="D78" s="1"/>
  <c r="E78" s="1"/>
  <c r="F78" s="1"/>
  <c r="G78" s="1"/>
  <c r="H78" s="1"/>
  <c r="I78" s="1"/>
  <c r="J78" s="1"/>
  <c r="K78" s="1"/>
  <c r="L78" s="1"/>
  <c r="M78" s="1"/>
  <c r="N78" s="1"/>
  <c r="O78" s="1"/>
  <c r="P78" s="1"/>
  <c r="Q78" s="1"/>
  <c r="R78" s="1"/>
  <c r="S78" s="1"/>
  <c r="T78" s="1"/>
  <c r="U78" s="1"/>
  <c r="V78" s="1"/>
  <c r="W78" s="1"/>
  <c r="X78" s="1"/>
  <c r="Y78" s="1"/>
  <c r="Z78" s="1"/>
  <c r="B28"/>
  <c r="C28" s="1"/>
  <c r="C108"/>
  <c r="B158"/>
  <c r="C158" s="1"/>
  <c r="D158" s="1"/>
  <c r="E158" s="1"/>
  <c r="F158" s="1"/>
  <c r="G158" s="1"/>
  <c r="H158" s="1"/>
  <c r="I158" s="1"/>
  <c r="J158" s="1"/>
  <c r="K158" s="1"/>
  <c r="L158" s="1"/>
  <c r="M158" s="1"/>
  <c r="N158" s="1"/>
  <c r="O158" s="1"/>
  <c r="P158" s="1"/>
  <c r="Q158" s="1"/>
  <c r="R158" s="1"/>
  <c r="S158" s="1"/>
  <c r="T158" s="1"/>
  <c r="U158" s="1"/>
  <c r="V158" s="1"/>
  <c r="W158" s="1"/>
  <c r="X158" s="1"/>
  <c r="Y158" s="1"/>
  <c r="Z158" s="1"/>
  <c r="B71"/>
  <c r="B77" s="1"/>
  <c r="C77" s="1"/>
  <c r="D77" s="1"/>
  <c r="E77" s="1"/>
  <c r="F77" s="1"/>
  <c r="G77" s="1"/>
  <c r="H77" s="1"/>
  <c r="I77" s="1"/>
  <c r="J77" s="1"/>
  <c r="K77" s="1"/>
  <c r="L77" s="1"/>
  <c r="M77" s="1"/>
  <c r="N77" s="1"/>
  <c r="O77" s="1"/>
  <c r="P77" s="1"/>
  <c r="Q77" s="1"/>
  <c r="R77" s="1"/>
  <c r="S77" s="1"/>
  <c r="T77" s="1"/>
  <c r="U77" s="1"/>
  <c r="V77" s="1"/>
  <c r="W77" s="1"/>
  <c r="X77" s="1"/>
  <c r="Y77" s="1"/>
  <c r="Z77" s="1"/>
  <c r="B27"/>
  <c r="C27" s="1"/>
  <c r="C110"/>
  <c r="B160"/>
  <c r="C160" s="1"/>
  <c r="D160" s="1"/>
  <c r="E160" s="1"/>
  <c r="F160" s="1"/>
  <c r="G160" s="1"/>
  <c r="H160" s="1"/>
  <c r="I160" s="1"/>
  <c r="J160" s="1"/>
  <c r="K160" s="1"/>
  <c r="L160" s="1"/>
  <c r="M160" s="1"/>
  <c r="N160" s="1"/>
  <c r="O160" s="1"/>
  <c r="P160" s="1"/>
  <c r="Q160" s="1"/>
  <c r="R160" s="1"/>
  <c r="S160" s="1"/>
  <c r="T160" s="1"/>
  <c r="U160" s="1"/>
  <c r="V160" s="1"/>
  <c r="W160" s="1"/>
  <c r="X160" s="1"/>
  <c r="Y160" s="1"/>
  <c r="Z160" s="1"/>
</calcChain>
</file>

<file path=xl/comments1.xml><?xml version="1.0" encoding="utf-8"?>
<comments xmlns="http://schemas.openxmlformats.org/spreadsheetml/2006/main">
  <authors>
    <author>nicola_abram</author>
  </authors>
  <commentList>
    <comment ref="B12" authorId="0">
      <text>
        <r>
          <rPr>
            <b/>
            <sz val="9"/>
            <color indexed="81"/>
            <rFont val="Tahoma"/>
            <family val="2"/>
          </rPr>
          <t>By inserting different values the resulting NVP will alter</t>
        </r>
      </text>
    </comment>
    <comment ref="C36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H36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M36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R36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W36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F63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will only show the value of the costs for that year as all credits are solde within 3 years of project official commencement
</t>
        </r>
      </text>
    </comment>
    <comment ref="B96" authorId="0">
      <text>
        <r>
          <rPr>
            <b/>
            <sz val="9"/>
            <color indexed="81"/>
            <rFont val="Tahoma"/>
            <family val="2"/>
          </rPr>
          <t>By inserting different values the resulting NVP will alter</t>
        </r>
      </text>
    </comment>
    <comment ref="C120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H120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M120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R120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W120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F147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will only show the value of the costs for that year as all credits are solde within 3 years of project official commencement
</t>
        </r>
      </text>
    </comment>
  </commentList>
</comments>
</file>

<file path=xl/comments2.xml><?xml version="1.0" encoding="utf-8"?>
<comments xmlns="http://schemas.openxmlformats.org/spreadsheetml/2006/main">
  <authors>
    <author>nicola_abram</author>
  </authors>
  <commentList>
    <comment ref="B12" authorId="0">
      <text>
        <r>
          <rPr>
            <b/>
            <sz val="9"/>
            <color indexed="81"/>
            <rFont val="Tahoma"/>
            <family val="2"/>
          </rPr>
          <t>By inserting different values the resulting NVP will alter</t>
        </r>
      </text>
    </comment>
    <comment ref="C36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H36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M36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R36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W36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F63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will only show the value of the costs for that year as all credits are solde within 3 years of project official commencement
</t>
        </r>
      </text>
    </comment>
    <comment ref="B95" authorId="0">
      <text>
        <r>
          <rPr>
            <b/>
            <sz val="9"/>
            <color indexed="81"/>
            <rFont val="Tahoma"/>
            <family val="2"/>
          </rPr>
          <t>By inserting different values the resulting NVP will alter</t>
        </r>
      </text>
    </comment>
    <comment ref="C119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H119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M119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R119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W119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F146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will only show the value of the costs for that year as all credits are solde within 3 years of project official commencement
</t>
        </r>
      </text>
    </comment>
  </commentList>
</comments>
</file>

<file path=xl/comments3.xml><?xml version="1.0" encoding="utf-8"?>
<comments xmlns="http://schemas.openxmlformats.org/spreadsheetml/2006/main">
  <authors>
    <author>nicola_abram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By inserting different values the resulting NVP will alter</t>
        </r>
      </text>
    </comment>
    <comment ref="C37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H37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M37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R37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W37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F64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will only show the value of the costs for that year as all credits are solde within 3 years of project official commencement
</t>
        </r>
      </text>
    </comment>
    <comment ref="B95" authorId="0">
      <text>
        <r>
          <rPr>
            <b/>
            <sz val="9"/>
            <color indexed="81"/>
            <rFont val="Tahoma"/>
            <family val="2"/>
          </rPr>
          <t>By inserting different values the resulting NVP will alter</t>
        </r>
      </text>
    </comment>
    <comment ref="C119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H119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M119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R119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W119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F146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will only show the value of the costs for that year as all credits are solde within 3 years of project official commencement
</t>
        </r>
      </text>
    </comment>
  </commentList>
</comments>
</file>

<file path=xl/comments4.xml><?xml version="1.0" encoding="utf-8"?>
<comments xmlns="http://schemas.openxmlformats.org/spreadsheetml/2006/main">
  <authors>
    <author>nicola_abram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By inserting different values the resulting NVP will alter</t>
        </r>
      </text>
    </comment>
    <comment ref="C37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H37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M37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R37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W37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F64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will only show the value of the costs for that year as all credits are solde within 3 years of project official commencement
</t>
        </r>
      </text>
    </comment>
    <comment ref="B95" authorId="0">
      <text>
        <r>
          <rPr>
            <b/>
            <sz val="9"/>
            <color indexed="81"/>
            <rFont val="Tahoma"/>
            <family val="2"/>
          </rPr>
          <t>By inserting different values the resulting NVP will alter</t>
        </r>
      </text>
    </comment>
    <comment ref="C119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H119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M119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R119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W119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F146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will only show the value of the costs for that year as all credits are solde within 3 years of project official commencement
</t>
        </r>
      </text>
    </comment>
  </commentList>
</comments>
</file>

<file path=xl/comments5.xml><?xml version="1.0" encoding="utf-8"?>
<comments xmlns="http://schemas.openxmlformats.org/spreadsheetml/2006/main">
  <authors>
    <author>nicola_abram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By inserting different values the resulting NVP will alter</t>
        </r>
      </text>
    </comment>
    <comment ref="C37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H37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M37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R37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W37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F64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will only show the value of the costs for that year as all credits are solde within 3 years of project official commencement
</t>
        </r>
      </text>
    </comment>
    <comment ref="B95" authorId="0">
      <text>
        <r>
          <rPr>
            <b/>
            <sz val="9"/>
            <color indexed="81"/>
            <rFont val="Tahoma"/>
            <family val="2"/>
          </rPr>
          <t>By inserting different values the resulting NVP will alter</t>
        </r>
      </text>
    </comment>
    <comment ref="C119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H119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M119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R119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W119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F146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will only show the value of the costs for that year as all credits are solde within 3 years of project official commencement
</t>
        </r>
      </text>
    </comment>
  </commentList>
</comments>
</file>

<file path=xl/comments6.xml><?xml version="1.0" encoding="utf-8"?>
<comments xmlns="http://schemas.openxmlformats.org/spreadsheetml/2006/main">
  <authors>
    <author>nicola_abram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By inserting different values the resulting NVP will alter</t>
        </r>
      </text>
    </comment>
    <comment ref="C37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H37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M37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R37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W37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F64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will only show the value of the costs for that year as all credits are solde within 3 years of project official commencement
</t>
        </r>
      </text>
    </comment>
    <comment ref="B95" authorId="0">
      <text>
        <r>
          <rPr>
            <b/>
            <sz val="9"/>
            <color indexed="81"/>
            <rFont val="Tahoma"/>
            <family val="2"/>
          </rPr>
          <t>By inserting different values the resulting NVP will alter</t>
        </r>
      </text>
    </comment>
    <comment ref="C119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H119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M119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R119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W119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F146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will only show the value of the costs for that year as all credits are solde within 3 years of project official commencement
</t>
        </r>
      </text>
    </comment>
  </commentList>
</comments>
</file>

<file path=xl/comments7.xml><?xml version="1.0" encoding="utf-8"?>
<comments xmlns="http://schemas.openxmlformats.org/spreadsheetml/2006/main">
  <authors>
    <author>nicola_abram</author>
  </authors>
  <commentList>
    <comment ref="B14" authorId="0">
      <text>
        <r>
          <rPr>
            <b/>
            <sz val="9"/>
            <color indexed="81"/>
            <rFont val="Tahoma"/>
            <family val="2"/>
          </rPr>
          <t>By inserting different values the resulting NVP will alter</t>
        </r>
      </text>
    </comment>
    <comment ref="C36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H36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M36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R36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W36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F63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will only show the value of the costs for that year as all credits are solde within 3 years of project official commencement
</t>
        </r>
      </text>
    </comment>
    <comment ref="B96" authorId="0">
      <text>
        <r>
          <rPr>
            <b/>
            <sz val="9"/>
            <color indexed="81"/>
            <rFont val="Tahoma"/>
            <family val="2"/>
          </rPr>
          <t>By inserting different values the resulting NVP will alter</t>
        </r>
      </text>
    </comment>
    <comment ref="C118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H118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M118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R118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W118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is the avoided emissions for that year
</t>
        </r>
      </text>
    </comment>
    <comment ref="F145" authorId="0">
      <text>
        <r>
          <rPr>
            <b/>
            <sz val="9"/>
            <color indexed="81"/>
            <rFont val="Tahoma"/>
            <family val="2"/>
          </rPr>
          <t>nicola_abram:</t>
        </r>
        <r>
          <rPr>
            <sz val="9"/>
            <color indexed="81"/>
            <rFont val="Tahoma"/>
            <family val="2"/>
          </rPr>
          <t xml:space="preserve">
this will only show the value of the costs for that year as all credits are solde within 3 years of project official commencement
</t>
        </r>
      </text>
    </comment>
  </commentList>
</comments>
</file>

<file path=xl/sharedStrings.xml><?xml version="1.0" encoding="utf-8"?>
<sst xmlns="http://schemas.openxmlformats.org/spreadsheetml/2006/main" count="2048" uniqueCount="135">
  <si>
    <t>REDD (EA) MODELING DETAILS:</t>
  </si>
  <si>
    <t>Year</t>
  </si>
  <si>
    <t>Time since establishment (year)</t>
  </si>
  <si>
    <t>REDD development and maintenance costs ($)</t>
  </si>
  <si>
    <t>Conversion period (years)</t>
  </si>
  <si>
    <t>Discount rate</t>
  </si>
  <si>
    <t>Carbon pricing mechansim</t>
  </si>
  <si>
    <t>On-site annual deforestation rate</t>
  </si>
  <si>
    <t>Rate of return on investment - rate of inflation</t>
  </si>
  <si>
    <t>Annual appreciation for Carbon Financial Instruments (CFI)</t>
  </si>
  <si>
    <t xml:space="preserve">(1) AVOIDED EMISSIONS </t>
  </si>
  <si>
    <t>(2) CARBON PRICING MECHANISM</t>
  </si>
  <si>
    <t>(3) CARBON REVENUE</t>
  </si>
  <si>
    <t>(4) REDD COSTS</t>
  </si>
  <si>
    <t>(5) REDD PROFIT SCENARIOS</t>
  </si>
  <si>
    <t>(5.1) Carbon profit ($)</t>
  </si>
  <si>
    <t>(5.2) REDD net present value (NPV) ($)</t>
  </si>
  <si>
    <t>(5.3) Net present value (NPV) accumulation ($)</t>
  </si>
  <si>
    <t>Variables</t>
  </si>
  <si>
    <t>Values</t>
  </si>
  <si>
    <t>REDD ECONOMIC MODEL (constant price)</t>
  </si>
  <si>
    <r>
      <t>NPV ($/ha</t>
    </r>
    <r>
      <rPr>
        <b/>
        <vertAlign val="superscript"/>
        <sz val="11"/>
        <rFont val="Calibri"/>
        <family val="2"/>
        <scheme val="minor"/>
      </rPr>
      <t>25yr</t>
    </r>
    <r>
      <rPr>
        <b/>
        <sz val="11"/>
        <rFont val="Calibri"/>
        <family val="2"/>
        <scheme val="minor"/>
      </rPr>
      <t>)</t>
    </r>
  </si>
  <si>
    <r>
      <t>NPV ($/ha</t>
    </r>
    <r>
      <rPr>
        <b/>
        <vertAlign val="superscript"/>
        <sz val="11"/>
        <rFont val="Calibri"/>
        <family val="2"/>
        <scheme val="minor"/>
      </rPr>
      <t>1yr)</t>
    </r>
  </si>
  <si>
    <t>REDD ECONOMIC MODEL OUTPUTS</t>
  </si>
  <si>
    <t>REDD establishment cost ($/ha) (FIXED)</t>
  </si>
  <si>
    <t>REDD annual running cost ($/ha) (FIXED)</t>
  </si>
  <si>
    <t>Area (ha)</t>
  </si>
  <si>
    <t>Voluntary low case $3</t>
  </si>
  <si>
    <t>Voluntary mid case $7.8</t>
  </si>
  <si>
    <t>Voluntary high case $15</t>
  </si>
  <si>
    <t>Full compliance $30</t>
  </si>
  <si>
    <t>Unprotected area (ha)</t>
  </si>
  <si>
    <t>Voluntary low case $3 per CO2e</t>
  </si>
  <si>
    <t>Voluntary mid case $7.8 per CO2e</t>
  </si>
  <si>
    <t>Voluntary high case $15 per CO2e</t>
  </si>
  <si>
    <t>Full compliance $30 per CO2e</t>
  </si>
  <si>
    <t>ONE OFF REDD establishment cost ($/ha) (FIXED)</t>
  </si>
  <si>
    <t>ANNUAL REDD running cost ($/ha) (FIXED)</t>
  </si>
  <si>
    <t>Annual deforestation rate (actual = 8.57% but we use 20%)</t>
  </si>
  <si>
    <t>Conversion period (years) (actual = 11.66 years but we use 5 years)</t>
  </si>
  <si>
    <t>Supporting Information</t>
  </si>
  <si>
    <t>File S3: Economic model sensitivity analyses outputs.</t>
  </si>
  <si>
    <t>REDD+ financially out-competes oil palm cultivation in floodplain forest systems in Borneo</t>
  </si>
  <si>
    <r>
      <t>Nicola K. Abram*</t>
    </r>
    <r>
      <rPr>
        <vertAlign val="superscript"/>
        <sz val="12"/>
        <color theme="1"/>
        <rFont val="Times New Roman"/>
        <family val="1"/>
      </rPr>
      <t xml:space="preserve">; </t>
    </r>
    <r>
      <rPr>
        <sz val="12"/>
        <color rgb="FF000000"/>
        <rFont val="Times New Roman"/>
        <family val="1"/>
      </rPr>
      <t>Douglas C. MacMillan;</t>
    </r>
    <r>
      <rPr>
        <sz val="12"/>
        <color theme="1"/>
        <rFont val="Times New Roman"/>
        <family val="1"/>
      </rPr>
      <t xml:space="preserve"> Panteleimon Xofis; Marc Ancrenaz; </t>
    </r>
    <r>
      <rPr>
        <sz val="12"/>
        <color rgb="FF000000"/>
        <rFont val="Times New Roman"/>
        <family val="1"/>
      </rPr>
      <t>Joseph Tzanopoulos;</t>
    </r>
    <r>
      <rPr>
        <sz val="12"/>
        <color theme="1"/>
        <rFont val="Times New Roman"/>
        <family val="1"/>
      </rPr>
      <t xml:space="preserve"> Robert Ong;</t>
    </r>
    <r>
      <rPr>
        <sz val="12"/>
        <color rgb="FF000000"/>
        <rFont val="Times New Roman"/>
        <family val="1"/>
      </rPr>
      <t xml:space="preserve"> Lian Pin Koh; </t>
    </r>
    <r>
      <rPr>
        <sz val="12"/>
        <color theme="1"/>
        <rFont val="Times New Roman"/>
        <family val="1"/>
      </rPr>
      <t xml:space="preserve">Benoit Goossens; Christian Del Valle; </t>
    </r>
    <r>
      <rPr>
        <sz val="12"/>
        <color rgb="FF000000"/>
        <rFont val="Times New Roman"/>
        <family val="1"/>
      </rPr>
      <t xml:space="preserve">Lucy Peter; </t>
    </r>
    <r>
      <rPr>
        <sz val="12"/>
        <color theme="1"/>
        <rFont val="Times New Roman"/>
        <family val="1"/>
      </rPr>
      <t>Alexandra C Morel;</t>
    </r>
    <r>
      <rPr>
        <sz val="12"/>
        <color rgb="FF00000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Isabelle Lackman</t>
    </r>
    <r>
      <rPr>
        <sz val="12"/>
        <color rgb="FF000000"/>
        <rFont val="Times New Roman"/>
        <family val="1"/>
      </rPr>
      <t>; Robin Chung; Harjinder Kler</t>
    </r>
    <r>
      <rPr>
        <vertAlign val="superscript"/>
        <sz val="12"/>
        <color theme="1"/>
        <rFont val="Times New Roman"/>
        <family val="1"/>
      </rPr>
      <t xml:space="preserve">; </t>
    </r>
    <r>
      <rPr>
        <sz val="12"/>
        <color theme="1"/>
        <rFont val="Times New Roman"/>
        <family val="1"/>
      </rPr>
      <t>Laurentius Ambu; William Baya; Andrew T. Knight.</t>
    </r>
  </si>
  <si>
    <t>*Corresponding author (nicola_abram@hotmail.com)</t>
  </si>
  <si>
    <t>Percentage paid out in first year</t>
  </si>
  <si>
    <t>Percentage paid out thereafter</t>
  </si>
  <si>
    <t>HALF UPFRONT PAYMENT WITH REMAINDER CONSTANT OVER 24 YEARS</t>
  </si>
  <si>
    <t>FULL UPFRONT PAYMENT</t>
  </si>
  <si>
    <t>UPFRONT PAYMENT</t>
  </si>
  <si>
    <t>STAGGERED PAYMENT</t>
  </si>
  <si>
    <t>Underproductive &lt;25%</t>
  </si>
  <si>
    <t>Underproductive 50%</t>
  </si>
  <si>
    <t>Full stand</t>
  </si>
  <si>
    <t>11% Dicount Rate &amp; Upfront Payment (Oil palm NPV = $594)</t>
  </si>
  <si>
    <t>5% Dicount Rate &amp; Upfront Payment (Oil palm NPV = $1,206)</t>
  </si>
  <si>
    <t>11% Dicount Rate &amp; Upfront Payment (Oil palm NPV = -$109)</t>
  </si>
  <si>
    <t>11% Dicount Rate &amp; Upfront Payment (Oil palm NPV = $125)</t>
  </si>
  <si>
    <t>5% Dicount Rate &amp; Upfront Payment (Oil palm NPV = $327)</t>
  </si>
  <si>
    <t>5% Dicount Rate &amp; Upfront Payment (Oil palm NPV = -$112)</t>
  </si>
  <si>
    <t>8% Dicount Rate &amp; Upfront Payment (Oil palm NPV = $836)</t>
  </si>
  <si>
    <t>8% Dicount Rate &amp; Upfront Payment (Oil palm NPV = $205)</t>
  </si>
  <si>
    <t>8% Dicount Rate &amp; Upfront Payment (Oil palm NPV = -$110)</t>
  </si>
  <si>
    <t>14% Dicount Rate &amp; Upfront Payment (Oil palm NPV = $429)</t>
  </si>
  <si>
    <t>14% Dicount Rate &amp; Upfront Payment (Oil palm NPV = $72)</t>
  </si>
  <si>
    <t>14% Dicount Rate &amp; Upfront Payment (Oil palm NPV = -$107)</t>
  </si>
  <si>
    <t>11% Dicount Rate &amp; Staggered Payment (Oil palm NPV = $594)</t>
  </si>
  <si>
    <t>11% Dicount Rate &amp; Staggered Payment (Oil palm NPV = $125)</t>
  </si>
  <si>
    <t>11% Dicount Rate &amp; Staggered Payment (Oil palm NPV = -$109)</t>
  </si>
  <si>
    <t>5% Dicount Rate &amp; Staggered Payment (Oil palm NPV = $1,206)</t>
  </si>
  <si>
    <t>5% Dicount Rate &amp; Staggered Payment (Oil palm NPV = -$112)</t>
  </si>
  <si>
    <t>14% Dicount Rate &amp; Staggered payment(Oil palm NPV = $429)</t>
  </si>
  <si>
    <t>14% Dicount Rate &amp; Staggered Payment (Oil palm NPV = $72)</t>
  </si>
  <si>
    <t>14% Dicount Rate &amp; Staggered Payment (Oil palm NPV = -$107)</t>
  </si>
  <si>
    <t>8% Dicount Rate &amp; Staggered payment (Oil palm NPV = $836)</t>
  </si>
  <si>
    <t>8% Dicount Rate &amp; Staggered payment (Oil palm NPV = $205)</t>
  </si>
  <si>
    <t>8% Dicount Rate &amp; Staggered payment (Oil palm NPV = -$110)</t>
  </si>
  <si>
    <t>5% Dicount Rate &amp; Staggered payment (Oil palm NPV = $327)</t>
  </si>
  <si>
    <t>CARBON CALCULATIONS FOR STAGGERED PAYMENT</t>
  </si>
  <si>
    <t>CARBON CALCULATIONS FOR UPFRONT PAYMENT</t>
  </si>
  <si>
    <t>REDD+ NPV higher</t>
  </si>
  <si>
    <t>No. ha</t>
  </si>
  <si>
    <t xml:space="preserve">11% Dicount Rate &amp; Upfront Payment </t>
  </si>
  <si>
    <t xml:space="preserve">Full stand &amp; 11% Dicount Rate &amp; Upfront Payment </t>
  </si>
  <si>
    <t xml:space="preserve">Underproductive 50% &amp; 11% Dicount Rate &amp; Upfront Payment </t>
  </si>
  <si>
    <t xml:space="preserve">Underproductive &lt;25% &amp; 11% Dicount Rate &amp; Upfront Payment </t>
  </si>
  <si>
    <t xml:space="preserve">Full stand &amp; 5% Dicount Rate &amp; Upfront Payment </t>
  </si>
  <si>
    <t xml:space="preserve">Underproductive &lt;25% &amp; 5% Dicount Rate &amp; Upfront Payment </t>
  </si>
  <si>
    <t xml:space="preserve">Underproductive 50% &amp; 5% Dicount Rate &amp; Upfront Payment </t>
  </si>
  <si>
    <t xml:space="preserve">Underproductive &lt;25% &amp; 8% Dicount Rate &amp; Upfront Payment </t>
  </si>
  <si>
    <t xml:space="preserve">Underproductive 50% &amp; 8% Dicount Rate &amp; Upfront Payment </t>
  </si>
  <si>
    <t xml:space="preserve">Full stand &amp; 8% Dicount Rate &amp; Upfront Payment </t>
  </si>
  <si>
    <t xml:space="preserve">Full stand &amp; 14% Dicount Rate &amp; Upfront Payment </t>
  </si>
  <si>
    <t xml:space="preserve">Underproductive 50% &amp; 14% Dicount Rate &amp; Upfront Payment </t>
  </si>
  <si>
    <t xml:space="preserve">Underproductive &lt;25% &amp; 14% Dicount Rate &amp; Upfront Payment </t>
  </si>
  <si>
    <t xml:space="preserve">5% Dicount Rate &amp; Upfront Payment </t>
  </si>
  <si>
    <t xml:space="preserve">8% Dicount Rate &amp; Upfront Payment </t>
  </si>
  <si>
    <t xml:space="preserve">14% Dicount Rate &amp; Upfront Payment </t>
  </si>
  <si>
    <t xml:space="preserve">11% Dicount Rate &amp; Staggered Payment </t>
  </si>
  <si>
    <t xml:space="preserve">14% Dicount Rate &amp; Staggered Payment </t>
  </si>
  <si>
    <t xml:space="preserve">8% Dicount Rate &amp; Staggered Payment </t>
  </si>
  <si>
    <t xml:space="preserve">5% Dicount Rate &amp; Staggered Payment </t>
  </si>
  <si>
    <t>Table S1A REDD+ economic model for 25 MgC/ha class</t>
  </si>
  <si>
    <t>Table S1B REDD+ economic model for 75 MgC/ha class</t>
  </si>
  <si>
    <t>Table S1C REDD+ economic model for 150 MgC/ha class</t>
  </si>
  <si>
    <t>Table S1D REDD+ economic model for 250 MgC/ha class</t>
  </si>
  <si>
    <t>Table S1E REDD+ economic model for 350 MgC/ha class</t>
  </si>
  <si>
    <t>Table S1F REDD+ economic model for 450 MgC/ha class</t>
  </si>
  <si>
    <t>Table S1G REDD+ economic model for 156 MgC/ha class</t>
  </si>
  <si>
    <t>CALCULATING THE TOTAL MgC per payment scenario for Table 4</t>
  </si>
  <si>
    <t>MgC</t>
  </si>
  <si>
    <t>REDD+ NPV vs Full stand (46 MgC/ha) NPV (US$ 594/ha)</t>
  </si>
  <si>
    <t>REDD+ NPV vs Full stand (46 MgC/ha)</t>
  </si>
  <si>
    <t xml:space="preserve">REDD+ NPV vs Full stand (46 MgC/ha) </t>
  </si>
  <si>
    <t>25 MgC</t>
  </si>
  <si>
    <t>75 MgC</t>
  </si>
  <si>
    <t>150 MgC</t>
  </si>
  <si>
    <t>250 MgC</t>
  </si>
  <si>
    <t>350 MgC</t>
  </si>
  <si>
    <t>450 MgC</t>
  </si>
  <si>
    <t>Ave. (156 MgC)</t>
  </si>
  <si>
    <t>REDD+ NPV vs Underproductive at  50% (20 MgC/ha) NPV (US$ 125/ha)</t>
  </si>
  <si>
    <t xml:space="preserve">REDD+ NPV vs Underproductive at  50% (20 MgC/ha) </t>
  </si>
  <si>
    <t>REDD+ NPV vs Underproductive at  50% (20 MgC/ha)</t>
  </si>
  <si>
    <t>REDD+ NPV vs Underproductive at  25% (7 MgC/ha) NPV (US$ -109/ha)</t>
  </si>
  <si>
    <t xml:space="preserve">REDD+ NPV vs Underproductive at  25% (7 MgC/ha) </t>
  </si>
  <si>
    <t>REDD+ NPV vs Underproductive at  25% (7 MgC/ha)</t>
  </si>
  <si>
    <t>Hectares per class of MgC within the HIGH SUITABILITY CLASS (Full stand) suitability classess</t>
  </si>
  <si>
    <t>Hectares per class of MgC within the MEDIUM SUITABILITY CLASS (U50%) suitability classess</t>
  </si>
  <si>
    <t>Hectares per class of MgC within the LOW SUITABILITY CLASS (U25%) suitability classess</t>
  </si>
  <si>
    <t>Net carbon savings through avoided deforestation (MgC/ha)</t>
  </si>
  <si>
    <t>Avoided emissions (MgCO2e)</t>
  </si>
  <si>
    <t>Ave forest biomass carbon (MgC/ha)</t>
  </si>
  <si>
    <t>Ave oil palm biomass carbon (MgC/ha)</t>
  </si>
  <si>
    <t>Net carbon emission savings through avoided deforestation (MgCO2e/ha) (MgC/CO2e = 1/3.67 ratio)</t>
  </si>
</sst>
</file>

<file path=xl/styles.xml><?xml version="1.0" encoding="utf-8"?>
<styleSheet xmlns="http://schemas.openxmlformats.org/spreadsheetml/2006/main">
  <numFmts count="11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$-409]#,##0"/>
    <numFmt numFmtId="165" formatCode="_(* #,##0_);_(* \(#,##0\);_(* &quot;-&quot;??_);_(@_)"/>
    <numFmt numFmtId="166" formatCode="_(&quot;$&quot;* #,##0.00_);_(&quot;$&quot;* \(#,##0.00\);_(&quot;$&quot;* &quot;-&quot;??_);_(@_)"/>
    <numFmt numFmtId="167" formatCode="_(&quot;$&quot;* #,##0_);_(&quot;$&quot;* \(#,##0\);_(&quot;$&quot;* &quot;-&quot;??_);_(@_)"/>
    <numFmt numFmtId="168" formatCode="_(* #,##0.00_);_(* \(#,##0.00\);_(* &quot;-&quot;??_);_(@_)"/>
    <numFmt numFmtId="169" formatCode="_(* #,##0_);_(* \(#,##0\);_(* &quot;-&quot;_);_(@_)"/>
    <numFmt numFmtId="170" formatCode="&quot;$&quot;#,##0.00_);[Red]\(&quot;$&quot;#,##0.00\)"/>
    <numFmt numFmtId="171" formatCode="[$$-409]#,##0.0"/>
    <numFmt numFmtId="172" formatCode="#,##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6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83">
    <xf numFmtId="0" fontId="0" fillId="0" borderId="0" xfId="0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0" fontId="4" fillId="2" borderId="0" xfId="0" applyNumberFormat="1" applyFont="1" applyFill="1" applyBorder="1" applyAlignment="1">
      <alignment horizontal="right"/>
    </xf>
    <xf numFmtId="166" fontId="4" fillId="0" borderId="0" xfId="2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 wrapText="1"/>
    </xf>
    <xf numFmtId="10" fontId="6" fillId="2" borderId="0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right"/>
    </xf>
    <xf numFmtId="9" fontId="4" fillId="0" borderId="0" xfId="3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/>
    </xf>
    <xf numFmtId="169" fontId="6" fillId="2" borderId="0" xfId="1" applyNumberFormat="1" applyFont="1" applyFill="1" applyBorder="1" applyAlignment="1" applyProtection="1">
      <alignment horizontal="right"/>
      <protection locked="0"/>
    </xf>
    <xf numFmtId="10" fontId="6" fillId="2" borderId="0" xfId="1" applyNumberFormat="1" applyFont="1" applyFill="1" applyBorder="1" applyAlignment="1" applyProtection="1">
      <alignment horizontal="right"/>
      <protection locked="0"/>
    </xf>
    <xf numFmtId="168" fontId="6" fillId="2" borderId="0" xfId="1" applyNumberFormat="1" applyFont="1" applyFill="1" applyBorder="1" applyAlignment="1" applyProtection="1">
      <alignment horizontal="right"/>
      <protection locked="0"/>
    </xf>
    <xf numFmtId="0" fontId="4" fillId="2" borderId="6" xfId="0" applyFont="1" applyFill="1" applyBorder="1" applyAlignment="1">
      <alignment horizontal="left"/>
    </xf>
    <xf numFmtId="168" fontId="6" fillId="2" borderId="3" xfId="1" applyNumberFormat="1" applyFont="1" applyFill="1" applyBorder="1" applyAlignment="1" applyProtection="1">
      <alignment horizontal="right"/>
      <protection locked="0"/>
    </xf>
    <xf numFmtId="43" fontId="4" fillId="2" borderId="0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right"/>
    </xf>
    <xf numFmtId="167" fontId="4" fillId="2" borderId="0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right"/>
    </xf>
    <xf numFmtId="43" fontId="4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right"/>
    </xf>
    <xf numFmtId="165" fontId="4" fillId="0" borderId="4" xfId="1" applyNumberFormat="1" applyFont="1" applyFill="1" applyBorder="1" applyAlignment="1">
      <alignment horizontal="right"/>
    </xf>
    <xf numFmtId="165" fontId="4" fillId="0" borderId="2" xfId="1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 applyProtection="1">
      <alignment horizontal="right"/>
      <protection locked="0"/>
    </xf>
    <xf numFmtId="167" fontId="4" fillId="0" borderId="0" xfId="2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left"/>
    </xf>
    <xf numFmtId="167" fontId="4" fillId="0" borderId="4" xfId="0" applyNumberFormat="1" applyFont="1" applyFill="1" applyBorder="1" applyAlignment="1">
      <alignment horizontal="right"/>
    </xf>
    <xf numFmtId="170" fontId="4" fillId="0" borderId="0" xfId="0" applyNumberFormat="1" applyFont="1" applyFill="1" applyBorder="1" applyAlignment="1">
      <alignment horizontal="right"/>
    </xf>
    <xf numFmtId="170" fontId="8" fillId="0" borderId="0" xfId="0" applyNumberFormat="1" applyFont="1" applyFill="1" applyBorder="1" applyAlignment="1">
      <alignment horizontal="right"/>
    </xf>
    <xf numFmtId="170" fontId="8" fillId="0" borderId="0" xfId="2" applyNumberFormat="1" applyFont="1" applyFill="1" applyBorder="1" applyAlignment="1">
      <alignment horizontal="right"/>
    </xf>
    <xf numFmtId="170" fontId="8" fillId="0" borderId="0" xfId="0" applyNumberFormat="1" applyFont="1" applyFill="1" applyBorder="1"/>
    <xf numFmtId="167" fontId="4" fillId="2" borderId="0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169" fontId="5" fillId="2" borderId="0" xfId="1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5" fillId="2" borderId="3" xfId="0" applyFont="1" applyFill="1" applyBorder="1" applyAlignment="1"/>
    <xf numFmtId="0" fontId="4" fillId="0" borderId="0" xfId="0" applyFont="1" applyFill="1" applyBorder="1" applyAlignment="1"/>
    <xf numFmtId="0" fontId="5" fillId="2" borderId="4" xfId="0" applyFont="1" applyFill="1" applyBorder="1" applyAlignment="1">
      <alignment horizontal="center"/>
    </xf>
    <xf numFmtId="10" fontId="4" fillId="2" borderId="0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>
      <alignment horizontal="right"/>
    </xf>
    <xf numFmtId="171" fontId="4" fillId="0" borderId="0" xfId="0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/>
    <xf numFmtId="166" fontId="5" fillId="0" borderId="0" xfId="2" applyNumberFormat="1" applyFont="1" applyFill="1" applyBorder="1" applyAlignment="1">
      <alignment horizontal="left"/>
    </xf>
    <xf numFmtId="164" fontId="0" fillId="0" borderId="0" xfId="0" applyNumberFormat="1" applyBorder="1"/>
    <xf numFmtId="9" fontId="4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0" fontId="11" fillId="0" borderId="0" xfId="0" applyFont="1" applyFill="1" applyBorder="1" applyAlignment="1">
      <alignment horizontal="left" vertical="center"/>
    </xf>
    <xf numFmtId="0" fontId="13" fillId="0" borderId="0" xfId="0" applyFont="1"/>
    <xf numFmtId="0" fontId="12" fillId="0" borderId="0" xfId="0" applyFont="1"/>
    <xf numFmtId="0" fontId="13" fillId="0" borderId="0" xfId="0" applyFont="1" applyAlignment="1">
      <alignment horizontal="justify"/>
    </xf>
    <xf numFmtId="0" fontId="14" fillId="0" borderId="0" xfId="0" applyFont="1" applyAlignment="1">
      <alignment horizontal="justify"/>
    </xf>
    <xf numFmtId="0" fontId="10" fillId="0" borderId="0" xfId="4" applyAlignment="1" applyProtection="1"/>
    <xf numFmtId="0" fontId="12" fillId="0" borderId="0" xfId="0" applyFont="1" applyAlignment="1">
      <alignment horizontal="left" wrapText="1"/>
    </xf>
    <xf numFmtId="172" fontId="5" fillId="2" borderId="0" xfId="0" applyNumberFormat="1" applyFont="1" applyFill="1" applyBorder="1" applyAlignment="1">
      <alignment horizontal="right"/>
    </xf>
    <xf numFmtId="10" fontId="4" fillId="0" borderId="0" xfId="0" applyNumberFormat="1" applyFont="1" applyFill="1" applyBorder="1" applyAlignment="1">
      <alignment horizontal="right"/>
    </xf>
    <xf numFmtId="170" fontId="5" fillId="3" borderId="0" xfId="0" applyNumberFormat="1" applyFont="1" applyFill="1" applyBorder="1" applyAlignment="1">
      <alignment horizontal="left" vertical="center"/>
    </xf>
    <xf numFmtId="170" fontId="4" fillId="3" borderId="0" xfId="0" applyNumberFormat="1" applyFont="1" applyFill="1" applyBorder="1" applyAlignment="1">
      <alignment horizontal="right"/>
    </xf>
    <xf numFmtId="167" fontId="4" fillId="3" borderId="0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right"/>
    </xf>
    <xf numFmtId="167" fontId="4" fillId="3" borderId="0" xfId="2" applyNumberFormat="1" applyFont="1" applyFill="1" applyBorder="1" applyAlignment="1">
      <alignment horizontal="right"/>
    </xf>
    <xf numFmtId="167" fontId="4" fillId="3" borderId="0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left"/>
    </xf>
    <xf numFmtId="10" fontId="4" fillId="3" borderId="0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0" fillId="0" borderId="0" xfId="0" applyFill="1"/>
    <xf numFmtId="164" fontId="0" fillId="0" borderId="0" xfId="0" applyNumberFormat="1" applyFill="1"/>
    <xf numFmtId="0" fontId="4" fillId="0" borderId="3" xfId="0" applyFont="1" applyFill="1" applyBorder="1" applyAlignment="1">
      <alignment horizontal="left"/>
    </xf>
    <xf numFmtId="164" fontId="4" fillId="0" borderId="3" xfId="0" applyNumberFormat="1" applyFont="1" applyFill="1" applyBorder="1" applyAlignment="1">
      <alignment horizontal="right"/>
    </xf>
    <xf numFmtId="164" fontId="0" fillId="0" borderId="3" xfId="0" applyNumberFormat="1" applyFill="1" applyBorder="1"/>
    <xf numFmtId="0" fontId="0" fillId="0" borderId="3" xfId="0" applyBorder="1"/>
    <xf numFmtId="0" fontId="0" fillId="0" borderId="3" xfId="0" applyFill="1" applyBorder="1"/>
    <xf numFmtId="0" fontId="0" fillId="0" borderId="2" xfId="0" applyBorder="1"/>
    <xf numFmtId="1" fontId="0" fillId="0" borderId="2" xfId="0" applyNumberFormat="1" applyBorder="1"/>
    <xf numFmtId="0" fontId="0" fillId="0" borderId="0" xfId="0" applyBorder="1"/>
    <xf numFmtId="1" fontId="0" fillId="0" borderId="0" xfId="0" applyNumberFormat="1" applyBorder="1"/>
    <xf numFmtId="1" fontId="0" fillId="0" borderId="3" xfId="0" applyNumberFormat="1" applyBorder="1"/>
    <xf numFmtId="0" fontId="5" fillId="0" borderId="3" xfId="0" applyFont="1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164" fontId="4" fillId="6" borderId="0" xfId="0" applyNumberFormat="1" applyFont="1" applyFill="1" applyBorder="1" applyAlignment="1">
      <alignment horizontal="right"/>
    </xf>
    <xf numFmtId="164" fontId="0" fillId="7" borderId="0" xfId="0" applyNumberFormat="1" applyFill="1"/>
    <xf numFmtId="164" fontId="0" fillId="7" borderId="3" xfId="0" applyNumberFormat="1" applyFill="1" applyBorder="1"/>
    <xf numFmtId="164" fontId="0" fillId="6" borderId="2" xfId="0" applyNumberFormat="1" applyFill="1" applyBorder="1"/>
    <xf numFmtId="164" fontId="0" fillId="0" borderId="2" xfId="0" applyNumberFormat="1" applyFill="1" applyBorder="1"/>
    <xf numFmtId="164" fontId="0" fillId="6" borderId="0" xfId="0" applyNumberFormat="1" applyFill="1" applyBorder="1"/>
    <xf numFmtId="164" fontId="0" fillId="0" borderId="0" xfId="0" applyNumberFormat="1" applyFill="1" applyBorder="1"/>
    <xf numFmtId="164" fontId="0" fillId="8" borderId="0" xfId="0" applyNumberFormat="1" applyFill="1" applyBorder="1"/>
    <xf numFmtId="164" fontId="0" fillId="6" borderId="3" xfId="0" applyNumberFormat="1" applyFill="1" applyBorder="1"/>
    <xf numFmtId="164" fontId="0" fillId="8" borderId="3" xfId="0" applyNumberFormat="1" applyFill="1" applyBorder="1"/>
    <xf numFmtId="0" fontId="18" fillId="0" borderId="0" xfId="0" applyFont="1"/>
    <xf numFmtId="0" fontId="0" fillId="0" borderId="0" xfId="0" applyFill="1" applyBorder="1"/>
    <xf numFmtId="3" fontId="0" fillId="0" borderId="0" xfId="0" applyNumberFormat="1" applyFill="1" applyBorder="1"/>
    <xf numFmtId="0" fontId="0" fillId="3" borderId="0" xfId="0" applyFill="1"/>
    <xf numFmtId="0" fontId="0" fillId="4" borderId="0" xfId="0" applyFill="1"/>
    <xf numFmtId="0" fontId="18" fillId="0" borderId="0" xfId="0" applyFont="1" applyAlignment="1">
      <alignment vertical="center"/>
    </xf>
    <xf numFmtId="0" fontId="0" fillId="5" borderId="0" xfId="0" applyFill="1"/>
    <xf numFmtId="3" fontId="0" fillId="5" borderId="0" xfId="0" applyNumberFormat="1" applyFill="1" applyBorder="1"/>
    <xf numFmtId="164" fontId="0" fillId="7" borderId="2" xfId="0" applyNumberFormat="1" applyFill="1" applyBorder="1"/>
    <xf numFmtId="164" fontId="0" fillId="7" borderId="0" xfId="0" applyNumberFormat="1" applyFill="1" applyBorder="1"/>
    <xf numFmtId="1" fontId="4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2" xfId="0" applyNumberFormat="1" applyFont="1" applyFill="1" applyBorder="1" applyAlignment="1">
      <alignment vertical="center"/>
    </xf>
    <xf numFmtId="1" fontId="0" fillId="0" borderId="0" xfId="0" applyNumberFormat="1" applyFill="1" applyBorder="1" applyAlignment="1"/>
    <xf numFmtId="1" fontId="4" fillId="0" borderId="3" xfId="0" applyNumberFormat="1" applyFont="1" applyFill="1" applyBorder="1" applyAlignment="1"/>
    <xf numFmtId="0" fontId="0" fillId="0" borderId="3" xfId="0" applyNumberFormat="1" applyFont="1" applyFill="1" applyBorder="1" applyAlignment="1">
      <alignment vertical="center"/>
    </xf>
    <xf numFmtId="1" fontId="0" fillId="0" borderId="3" xfId="0" applyNumberFormat="1" applyFill="1" applyBorder="1" applyAlignment="1"/>
    <xf numFmtId="0" fontId="0" fillId="0" borderId="2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0" fontId="4" fillId="7" borderId="2" xfId="0" applyFont="1" applyFill="1" applyBorder="1" applyAlignment="1">
      <alignment horizontal="right" vertical="center"/>
    </xf>
    <xf numFmtId="0" fontId="4" fillId="7" borderId="0" xfId="0" applyFont="1" applyFill="1" applyBorder="1" applyAlignment="1">
      <alignment horizontal="right" vertical="center"/>
    </xf>
    <xf numFmtId="0" fontId="4" fillId="7" borderId="3" xfId="0" applyFont="1" applyFill="1" applyBorder="1" applyAlignment="1">
      <alignment horizontal="right" vertical="center"/>
    </xf>
    <xf numFmtId="0" fontId="0" fillId="7" borderId="2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horizontal="right" vertical="center"/>
    </xf>
    <xf numFmtId="0" fontId="0" fillId="7" borderId="3" xfId="0" applyFont="1" applyFill="1" applyBorder="1" applyAlignment="1">
      <alignment horizontal="right" vertical="center"/>
    </xf>
    <xf numFmtId="1" fontId="0" fillId="7" borderId="0" xfId="0" applyNumberFormat="1" applyFill="1" applyBorder="1" applyAlignment="1"/>
    <xf numFmtId="1" fontId="0" fillId="7" borderId="3" xfId="0" applyNumberFormat="1" applyFill="1" applyBorder="1" applyAlignment="1"/>
    <xf numFmtId="0" fontId="17" fillId="4" borderId="0" xfId="0" applyFont="1" applyFill="1" applyAlignment="1">
      <alignment horizontal="left" vertical="center"/>
    </xf>
    <xf numFmtId="164" fontId="0" fillId="8" borderId="0" xfId="0" applyNumberFormat="1" applyFill="1"/>
    <xf numFmtId="164" fontId="0" fillId="8" borderId="2" xfId="0" applyNumberFormat="1" applyFill="1" applyBorder="1"/>
    <xf numFmtId="1" fontId="0" fillId="8" borderId="0" xfId="0" applyNumberFormat="1" applyFill="1" applyBorder="1" applyAlignment="1"/>
    <xf numFmtId="1" fontId="0" fillId="8" borderId="3" xfId="0" applyNumberFormat="1" applyFill="1" applyBorder="1" applyAlignment="1"/>
    <xf numFmtId="0" fontId="0" fillId="8" borderId="2" xfId="0" applyFont="1" applyFill="1" applyBorder="1" applyAlignment="1">
      <alignment horizontal="right" vertical="center"/>
    </xf>
    <xf numFmtId="0" fontId="0" fillId="8" borderId="0" xfId="0" applyFont="1" applyFill="1" applyBorder="1" applyAlignment="1">
      <alignment horizontal="right" vertical="center"/>
    </xf>
    <xf numFmtId="0" fontId="0" fillId="8" borderId="3" xfId="0" applyFont="1" applyFill="1" applyBorder="1" applyAlignment="1">
      <alignment horizontal="right" vertical="center"/>
    </xf>
    <xf numFmtId="0" fontId="4" fillId="8" borderId="2" xfId="0" applyFont="1" applyFill="1" applyBorder="1" applyAlignment="1">
      <alignment horizontal="right" vertical="center"/>
    </xf>
    <xf numFmtId="0" fontId="4" fillId="8" borderId="0" xfId="0" applyFont="1" applyFill="1" applyBorder="1" applyAlignment="1">
      <alignment horizontal="right" vertical="center"/>
    </xf>
    <xf numFmtId="0" fontId="4" fillId="8" borderId="3" xfId="0" applyFont="1" applyFill="1" applyBorder="1" applyAlignment="1">
      <alignment horizontal="right" vertical="center"/>
    </xf>
    <xf numFmtId="0" fontId="0" fillId="0" borderId="2" xfId="0" applyFill="1" applyBorder="1"/>
    <xf numFmtId="0" fontId="17" fillId="9" borderId="0" xfId="0" applyFont="1" applyFill="1" applyAlignment="1">
      <alignment vertical="center"/>
    </xf>
    <xf numFmtId="0" fontId="17" fillId="9" borderId="0" xfId="0" applyFont="1" applyFill="1"/>
    <xf numFmtId="0" fontId="0" fillId="0" borderId="3" xfId="0" applyFill="1" applyBorder="1" applyAlignment="1">
      <alignment horizontal="left"/>
    </xf>
    <xf numFmtId="0" fontId="17" fillId="9" borderId="0" xfId="0" applyFont="1" applyFill="1" applyAlignment="1">
      <alignment horizontal="left"/>
    </xf>
    <xf numFmtId="0" fontId="18" fillId="0" borderId="0" xfId="0" applyFont="1" applyAlignment="1">
      <alignment horizontal="left" vertical="center"/>
    </xf>
    <xf numFmtId="0" fontId="0" fillId="0" borderId="3" xfId="0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0" xfId="0" applyNumberFormat="1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164" fontId="0" fillId="0" borderId="3" xfId="0" applyNumberFormat="1" applyFill="1" applyBorder="1" applyAlignment="1">
      <alignment horizontal="left"/>
    </xf>
    <xf numFmtId="164" fontId="0" fillId="0" borderId="0" xfId="0" applyNumberFormat="1" applyFill="1" applyAlignment="1">
      <alignment horizontal="left"/>
    </xf>
    <xf numFmtId="164" fontId="0" fillId="0" borderId="3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5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4" borderId="0" xfId="0" applyFill="1" applyAlignment="1">
      <alignment horizontal="left"/>
    </xf>
    <xf numFmtId="1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3" fontId="0" fillId="0" borderId="2" xfId="0" applyNumberFormat="1" applyFill="1" applyBorder="1" applyAlignment="1">
      <alignment horizontal="left"/>
    </xf>
    <xf numFmtId="3" fontId="0" fillId="0" borderId="0" xfId="0" applyNumberFormat="1" applyFill="1" applyBorder="1" applyAlignment="1">
      <alignment horizontal="left"/>
    </xf>
    <xf numFmtId="3" fontId="0" fillId="0" borderId="3" xfId="0" applyNumberFormat="1" applyFill="1" applyBorder="1" applyAlignment="1">
      <alignment horizontal="left"/>
    </xf>
    <xf numFmtId="3" fontId="0" fillId="0" borderId="2" xfId="0" applyNumberFormat="1" applyBorder="1" applyAlignment="1">
      <alignment horizontal="left"/>
    </xf>
    <xf numFmtId="3" fontId="0" fillId="0" borderId="0" xfId="0" applyNumberFormat="1" applyBorder="1" applyAlignment="1">
      <alignment horizontal="left"/>
    </xf>
    <xf numFmtId="3" fontId="0" fillId="0" borderId="3" xfId="0" applyNumberFormat="1" applyBorder="1" applyAlignment="1">
      <alignment horizontal="left"/>
    </xf>
    <xf numFmtId="0" fontId="0" fillId="0" borderId="4" xfId="0" applyBorder="1"/>
    <xf numFmtId="0" fontId="0" fillId="0" borderId="4" xfId="0" applyFill="1" applyBorder="1"/>
    <xf numFmtId="0" fontId="4" fillId="0" borderId="0" xfId="0" applyFont="1" applyFill="1"/>
    <xf numFmtId="0" fontId="4" fillId="3" borderId="0" xfId="0" applyFont="1" applyFill="1"/>
    <xf numFmtId="0" fontId="0" fillId="3" borderId="0" xfId="0" applyFill="1" applyAlignment="1">
      <alignment horizontal="left"/>
    </xf>
    <xf numFmtId="3" fontId="0" fillId="3" borderId="0" xfId="0" applyNumberFormat="1" applyFill="1" applyBorder="1"/>
    <xf numFmtId="0" fontId="0" fillId="8" borderId="2" xfId="0" applyNumberFormat="1" applyFont="1" applyFill="1" applyBorder="1" applyAlignment="1">
      <alignment vertical="center"/>
    </xf>
    <xf numFmtId="0" fontId="0" fillId="7" borderId="2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0" borderId="4" xfId="0" applyFill="1" applyBorder="1" applyAlignment="1">
      <alignment horizontal="lef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icola_abram@hot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1"/>
  <sheetViews>
    <sheetView tabSelected="1" workbookViewId="0">
      <selection activeCell="A10" sqref="A10"/>
    </sheetView>
  </sheetViews>
  <sheetFormatPr defaultRowHeight="15"/>
  <cols>
    <col min="1" max="1" width="88.28515625" customWidth="1"/>
  </cols>
  <sheetData>
    <row r="1" spans="1:1" ht="15.75">
      <c r="A1" s="63" t="s">
        <v>40</v>
      </c>
    </row>
    <row r="2" spans="1:1" ht="15.75">
      <c r="A2" s="63" t="s">
        <v>41</v>
      </c>
    </row>
    <row r="3" spans="1:1" ht="15.75">
      <c r="A3" s="65"/>
    </row>
    <row r="4" spans="1:1" ht="15.75">
      <c r="A4" s="65"/>
    </row>
    <row r="5" spans="1:1" ht="31.5">
      <c r="A5" s="65" t="s">
        <v>42</v>
      </c>
    </row>
    <row r="6" spans="1:1" ht="18.75">
      <c r="A6" s="66"/>
    </row>
    <row r="7" spans="1:1" ht="69">
      <c r="A7" s="68" t="s">
        <v>43</v>
      </c>
    </row>
    <row r="8" spans="1:1" ht="15.75">
      <c r="A8" s="64"/>
    </row>
    <row r="9" spans="1:1">
      <c r="A9" s="67" t="s">
        <v>44</v>
      </c>
    </row>
    <row r="10" spans="1:1" ht="15.75">
      <c r="A10" s="65"/>
    </row>
    <row r="11" spans="1:1" ht="15.75">
      <c r="A11" s="63"/>
    </row>
  </sheetData>
  <hyperlinks>
    <hyperlink ref="A9" r:id="rId1" display="mailto:nicola_abram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65"/>
  <sheetViews>
    <sheetView zoomScale="60" zoomScaleNormal="60" workbookViewId="0">
      <selection activeCell="E25" sqref="E25"/>
    </sheetView>
  </sheetViews>
  <sheetFormatPr defaultRowHeight="15"/>
  <cols>
    <col min="1" max="1" width="55" style="2" customWidth="1"/>
    <col min="2" max="2" width="28" style="2" customWidth="1"/>
    <col min="3" max="3" width="16.28515625" style="2" bestFit="1" customWidth="1"/>
    <col min="4" max="4" width="17.5703125" style="2" customWidth="1"/>
    <col min="5" max="5" width="24.7109375" style="2" customWidth="1"/>
    <col min="6" max="6" width="15.28515625" style="2" customWidth="1"/>
    <col min="7" max="7" width="15.140625" style="2" bestFit="1" customWidth="1"/>
    <col min="8" max="8" width="16.5703125" style="2" bestFit="1" customWidth="1"/>
    <col min="9" max="9" width="16.28515625" style="2" customWidth="1"/>
    <col min="10" max="10" width="17.5703125" style="2" customWidth="1"/>
    <col min="11" max="11" width="18.28515625" style="2" customWidth="1"/>
    <col min="12" max="26" width="15.42578125" style="2" bestFit="1" customWidth="1"/>
    <col min="27" max="27" width="13.140625" style="2" bestFit="1" customWidth="1"/>
    <col min="28" max="238" width="9.140625" style="2"/>
    <col min="239" max="239" width="55" style="2" customWidth="1"/>
    <col min="240" max="240" width="28" style="2" customWidth="1"/>
    <col min="241" max="241" width="15.140625" style="2" bestFit="1" customWidth="1"/>
    <col min="242" max="242" width="22.42578125" style="2" customWidth="1"/>
    <col min="243" max="243" width="55" style="2" customWidth="1"/>
    <col min="244" max="244" width="28.42578125" style="2" customWidth="1"/>
    <col min="245" max="245" width="15.140625" style="2" bestFit="1" customWidth="1"/>
    <col min="246" max="270" width="15.42578125" style="2" bestFit="1" customWidth="1"/>
    <col min="271" max="494" width="9.140625" style="2"/>
    <col min="495" max="495" width="55" style="2" customWidth="1"/>
    <col min="496" max="496" width="28" style="2" customWidth="1"/>
    <col min="497" max="497" width="15.140625" style="2" bestFit="1" customWidth="1"/>
    <col min="498" max="498" width="22.42578125" style="2" customWidth="1"/>
    <col min="499" max="499" width="55" style="2" customWidth="1"/>
    <col min="500" max="500" width="28.42578125" style="2" customWidth="1"/>
    <col min="501" max="501" width="15.140625" style="2" bestFit="1" customWidth="1"/>
    <col min="502" max="526" width="15.42578125" style="2" bestFit="1" customWidth="1"/>
    <col min="527" max="750" width="9.140625" style="2"/>
    <col min="751" max="751" width="55" style="2" customWidth="1"/>
    <col min="752" max="752" width="28" style="2" customWidth="1"/>
    <col min="753" max="753" width="15.140625" style="2" bestFit="1" customWidth="1"/>
    <col min="754" max="754" width="22.42578125" style="2" customWidth="1"/>
    <col min="755" max="755" width="55" style="2" customWidth="1"/>
    <col min="756" max="756" width="28.42578125" style="2" customWidth="1"/>
    <col min="757" max="757" width="15.140625" style="2" bestFit="1" customWidth="1"/>
    <col min="758" max="782" width="15.42578125" style="2" bestFit="1" customWidth="1"/>
    <col min="783" max="1006" width="9.140625" style="2"/>
    <col min="1007" max="1007" width="55" style="2" customWidth="1"/>
    <col min="1008" max="1008" width="28" style="2" customWidth="1"/>
    <col min="1009" max="1009" width="15.140625" style="2" bestFit="1" customWidth="1"/>
    <col min="1010" max="1010" width="22.42578125" style="2" customWidth="1"/>
    <col min="1011" max="1011" width="55" style="2" customWidth="1"/>
    <col min="1012" max="1012" width="28.42578125" style="2" customWidth="1"/>
    <col min="1013" max="1013" width="15.140625" style="2" bestFit="1" customWidth="1"/>
    <col min="1014" max="1038" width="15.42578125" style="2" bestFit="1" customWidth="1"/>
    <col min="1039" max="1262" width="9.140625" style="2"/>
    <col min="1263" max="1263" width="55" style="2" customWidth="1"/>
    <col min="1264" max="1264" width="28" style="2" customWidth="1"/>
    <col min="1265" max="1265" width="15.140625" style="2" bestFit="1" customWidth="1"/>
    <col min="1266" max="1266" width="22.42578125" style="2" customWidth="1"/>
    <col min="1267" max="1267" width="55" style="2" customWidth="1"/>
    <col min="1268" max="1268" width="28.42578125" style="2" customWidth="1"/>
    <col min="1269" max="1269" width="15.140625" style="2" bestFit="1" customWidth="1"/>
    <col min="1270" max="1294" width="15.42578125" style="2" bestFit="1" customWidth="1"/>
    <col min="1295" max="1518" width="9.140625" style="2"/>
    <col min="1519" max="1519" width="55" style="2" customWidth="1"/>
    <col min="1520" max="1520" width="28" style="2" customWidth="1"/>
    <col min="1521" max="1521" width="15.140625" style="2" bestFit="1" customWidth="1"/>
    <col min="1522" max="1522" width="22.42578125" style="2" customWidth="1"/>
    <col min="1523" max="1523" width="55" style="2" customWidth="1"/>
    <col min="1524" max="1524" width="28.42578125" style="2" customWidth="1"/>
    <col min="1525" max="1525" width="15.140625" style="2" bestFit="1" customWidth="1"/>
    <col min="1526" max="1550" width="15.42578125" style="2" bestFit="1" customWidth="1"/>
    <col min="1551" max="1774" width="9.140625" style="2"/>
    <col min="1775" max="1775" width="55" style="2" customWidth="1"/>
    <col min="1776" max="1776" width="28" style="2" customWidth="1"/>
    <col min="1777" max="1777" width="15.140625" style="2" bestFit="1" customWidth="1"/>
    <col min="1778" max="1778" width="22.42578125" style="2" customWidth="1"/>
    <col min="1779" max="1779" width="55" style="2" customWidth="1"/>
    <col min="1780" max="1780" width="28.42578125" style="2" customWidth="1"/>
    <col min="1781" max="1781" width="15.140625" style="2" bestFit="1" customWidth="1"/>
    <col min="1782" max="1806" width="15.42578125" style="2" bestFit="1" customWidth="1"/>
    <col min="1807" max="2030" width="9.140625" style="2"/>
    <col min="2031" max="2031" width="55" style="2" customWidth="1"/>
    <col min="2032" max="2032" width="28" style="2" customWidth="1"/>
    <col min="2033" max="2033" width="15.140625" style="2" bestFit="1" customWidth="1"/>
    <col min="2034" max="2034" width="22.42578125" style="2" customWidth="1"/>
    <col min="2035" max="2035" width="55" style="2" customWidth="1"/>
    <col min="2036" max="2036" width="28.42578125" style="2" customWidth="1"/>
    <col min="2037" max="2037" width="15.140625" style="2" bestFit="1" customWidth="1"/>
    <col min="2038" max="2062" width="15.42578125" style="2" bestFit="1" customWidth="1"/>
    <col min="2063" max="2286" width="9.140625" style="2"/>
    <col min="2287" max="2287" width="55" style="2" customWidth="1"/>
    <col min="2288" max="2288" width="28" style="2" customWidth="1"/>
    <col min="2289" max="2289" width="15.140625" style="2" bestFit="1" customWidth="1"/>
    <col min="2290" max="2290" width="22.42578125" style="2" customWidth="1"/>
    <col min="2291" max="2291" width="55" style="2" customWidth="1"/>
    <col min="2292" max="2292" width="28.42578125" style="2" customWidth="1"/>
    <col min="2293" max="2293" width="15.140625" style="2" bestFit="1" customWidth="1"/>
    <col min="2294" max="2318" width="15.42578125" style="2" bestFit="1" customWidth="1"/>
    <col min="2319" max="2542" width="9.140625" style="2"/>
    <col min="2543" max="2543" width="55" style="2" customWidth="1"/>
    <col min="2544" max="2544" width="28" style="2" customWidth="1"/>
    <col min="2545" max="2545" width="15.140625" style="2" bestFit="1" customWidth="1"/>
    <col min="2546" max="2546" width="22.42578125" style="2" customWidth="1"/>
    <col min="2547" max="2547" width="55" style="2" customWidth="1"/>
    <col min="2548" max="2548" width="28.42578125" style="2" customWidth="1"/>
    <col min="2549" max="2549" width="15.140625" style="2" bestFit="1" customWidth="1"/>
    <col min="2550" max="2574" width="15.42578125" style="2" bestFit="1" customWidth="1"/>
    <col min="2575" max="2798" width="9.140625" style="2"/>
    <col min="2799" max="2799" width="55" style="2" customWidth="1"/>
    <col min="2800" max="2800" width="28" style="2" customWidth="1"/>
    <col min="2801" max="2801" width="15.140625" style="2" bestFit="1" customWidth="1"/>
    <col min="2802" max="2802" width="22.42578125" style="2" customWidth="1"/>
    <col min="2803" max="2803" width="55" style="2" customWidth="1"/>
    <col min="2804" max="2804" width="28.42578125" style="2" customWidth="1"/>
    <col min="2805" max="2805" width="15.140625" style="2" bestFit="1" customWidth="1"/>
    <col min="2806" max="2830" width="15.42578125" style="2" bestFit="1" customWidth="1"/>
    <col min="2831" max="3054" width="9.140625" style="2"/>
    <col min="3055" max="3055" width="55" style="2" customWidth="1"/>
    <col min="3056" max="3056" width="28" style="2" customWidth="1"/>
    <col min="3057" max="3057" width="15.140625" style="2" bestFit="1" customWidth="1"/>
    <col min="3058" max="3058" width="22.42578125" style="2" customWidth="1"/>
    <col min="3059" max="3059" width="55" style="2" customWidth="1"/>
    <col min="3060" max="3060" width="28.42578125" style="2" customWidth="1"/>
    <col min="3061" max="3061" width="15.140625" style="2" bestFit="1" customWidth="1"/>
    <col min="3062" max="3086" width="15.42578125" style="2" bestFit="1" customWidth="1"/>
    <col min="3087" max="3310" width="9.140625" style="2"/>
    <col min="3311" max="3311" width="55" style="2" customWidth="1"/>
    <col min="3312" max="3312" width="28" style="2" customWidth="1"/>
    <col min="3313" max="3313" width="15.140625" style="2" bestFit="1" customWidth="1"/>
    <col min="3314" max="3314" width="22.42578125" style="2" customWidth="1"/>
    <col min="3315" max="3315" width="55" style="2" customWidth="1"/>
    <col min="3316" max="3316" width="28.42578125" style="2" customWidth="1"/>
    <col min="3317" max="3317" width="15.140625" style="2" bestFit="1" customWidth="1"/>
    <col min="3318" max="3342" width="15.42578125" style="2" bestFit="1" customWidth="1"/>
    <col min="3343" max="3566" width="9.140625" style="2"/>
    <col min="3567" max="3567" width="55" style="2" customWidth="1"/>
    <col min="3568" max="3568" width="28" style="2" customWidth="1"/>
    <col min="3569" max="3569" width="15.140625" style="2" bestFit="1" customWidth="1"/>
    <col min="3570" max="3570" width="22.42578125" style="2" customWidth="1"/>
    <col min="3571" max="3571" width="55" style="2" customWidth="1"/>
    <col min="3572" max="3572" width="28.42578125" style="2" customWidth="1"/>
    <col min="3573" max="3573" width="15.140625" style="2" bestFit="1" customWidth="1"/>
    <col min="3574" max="3598" width="15.42578125" style="2" bestFit="1" customWidth="1"/>
    <col min="3599" max="3822" width="9.140625" style="2"/>
    <col min="3823" max="3823" width="55" style="2" customWidth="1"/>
    <col min="3824" max="3824" width="28" style="2" customWidth="1"/>
    <col min="3825" max="3825" width="15.140625" style="2" bestFit="1" customWidth="1"/>
    <col min="3826" max="3826" width="22.42578125" style="2" customWidth="1"/>
    <col min="3827" max="3827" width="55" style="2" customWidth="1"/>
    <col min="3828" max="3828" width="28.42578125" style="2" customWidth="1"/>
    <col min="3829" max="3829" width="15.140625" style="2" bestFit="1" customWidth="1"/>
    <col min="3830" max="3854" width="15.42578125" style="2" bestFit="1" customWidth="1"/>
    <col min="3855" max="4078" width="9.140625" style="2"/>
    <col min="4079" max="4079" width="55" style="2" customWidth="1"/>
    <col min="4080" max="4080" width="28" style="2" customWidth="1"/>
    <col min="4081" max="4081" width="15.140625" style="2" bestFit="1" customWidth="1"/>
    <col min="4082" max="4082" width="22.42578125" style="2" customWidth="1"/>
    <col min="4083" max="4083" width="55" style="2" customWidth="1"/>
    <col min="4084" max="4084" width="28.42578125" style="2" customWidth="1"/>
    <col min="4085" max="4085" width="15.140625" style="2" bestFit="1" customWidth="1"/>
    <col min="4086" max="4110" width="15.42578125" style="2" bestFit="1" customWidth="1"/>
    <col min="4111" max="4334" width="9.140625" style="2"/>
    <col min="4335" max="4335" width="55" style="2" customWidth="1"/>
    <col min="4336" max="4336" width="28" style="2" customWidth="1"/>
    <col min="4337" max="4337" width="15.140625" style="2" bestFit="1" customWidth="1"/>
    <col min="4338" max="4338" width="22.42578125" style="2" customWidth="1"/>
    <col min="4339" max="4339" width="55" style="2" customWidth="1"/>
    <col min="4340" max="4340" width="28.42578125" style="2" customWidth="1"/>
    <col min="4341" max="4341" width="15.140625" style="2" bestFit="1" customWidth="1"/>
    <col min="4342" max="4366" width="15.42578125" style="2" bestFit="1" customWidth="1"/>
    <col min="4367" max="4590" width="9.140625" style="2"/>
    <col min="4591" max="4591" width="55" style="2" customWidth="1"/>
    <col min="4592" max="4592" width="28" style="2" customWidth="1"/>
    <col min="4593" max="4593" width="15.140625" style="2" bestFit="1" customWidth="1"/>
    <col min="4594" max="4594" width="22.42578125" style="2" customWidth="1"/>
    <col min="4595" max="4595" width="55" style="2" customWidth="1"/>
    <col min="4596" max="4596" width="28.42578125" style="2" customWidth="1"/>
    <col min="4597" max="4597" width="15.140625" style="2" bestFit="1" customWidth="1"/>
    <col min="4598" max="4622" width="15.42578125" style="2" bestFit="1" customWidth="1"/>
    <col min="4623" max="4846" width="9.140625" style="2"/>
    <col min="4847" max="4847" width="55" style="2" customWidth="1"/>
    <col min="4848" max="4848" width="28" style="2" customWidth="1"/>
    <col min="4849" max="4849" width="15.140625" style="2" bestFit="1" customWidth="1"/>
    <col min="4850" max="4850" width="22.42578125" style="2" customWidth="1"/>
    <col min="4851" max="4851" width="55" style="2" customWidth="1"/>
    <col min="4852" max="4852" width="28.42578125" style="2" customWidth="1"/>
    <col min="4853" max="4853" width="15.140625" style="2" bestFit="1" customWidth="1"/>
    <col min="4854" max="4878" width="15.42578125" style="2" bestFit="1" customWidth="1"/>
    <col min="4879" max="5102" width="9.140625" style="2"/>
    <col min="5103" max="5103" width="55" style="2" customWidth="1"/>
    <col min="5104" max="5104" width="28" style="2" customWidth="1"/>
    <col min="5105" max="5105" width="15.140625" style="2" bestFit="1" customWidth="1"/>
    <col min="5106" max="5106" width="22.42578125" style="2" customWidth="1"/>
    <col min="5107" max="5107" width="55" style="2" customWidth="1"/>
    <col min="5108" max="5108" width="28.42578125" style="2" customWidth="1"/>
    <col min="5109" max="5109" width="15.140625" style="2" bestFit="1" customWidth="1"/>
    <col min="5110" max="5134" width="15.42578125" style="2" bestFit="1" customWidth="1"/>
    <col min="5135" max="5358" width="9.140625" style="2"/>
    <col min="5359" max="5359" width="55" style="2" customWidth="1"/>
    <col min="5360" max="5360" width="28" style="2" customWidth="1"/>
    <col min="5361" max="5361" width="15.140625" style="2" bestFit="1" customWidth="1"/>
    <col min="5362" max="5362" width="22.42578125" style="2" customWidth="1"/>
    <col min="5363" max="5363" width="55" style="2" customWidth="1"/>
    <col min="5364" max="5364" width="28.42578125" style="2" customWidth="1"/>
    <col min="5365" max="5365" width="15.140625" style="2" bestFit="1" customWidth="1"/>
    <col min="5366" max="5390" width="15.42578125" style="2" bestFit="1" customWidth="1"/>
    <col min="5391" max="5614" width="9.140625" style="2"/>
    <col min="5615" max="5615" width="55" style="2" customWidth="1"/>
    <col min="5616" max="5616" width="28" style="2" customWidth="1"/>
    <col min="5617" max="5617" width="15.140625" style="2" bestFit="1" customWidth="1"/>
    <col min="5618" max="5618" width="22.42578125" style="2" customWidth="1"/>
    <col min="5619" max="5619" width="55" style="2" customWidth="1"/>
    <col min="5620" max="5620" width="28.42578125" style="2" customWidth="1"/>
    <col min="5621" max="5621" width="15.140625" style="2" bestFit="1" customWidth="1"/>
    <col min="5622" max="5646" width="15.42578125" style="2" bestFit="1" customWidth="1"/>
    <col min="5647" max="5870" width="9.140625" style="2"/>
    <col min="5871" max="5871" width="55" style="2" customWidth="1"/>
    <col min="5872" max="5872" width="28" style="2" customWidth="1"/>
    <col min="5873" max="5873" width="15.140625" style="2" bestFit="1" customWidth="1"/>
    <col min="5874" max="5874" width="22.42578125" style="2" customWidth="1"/>
    <col min="5875" max="5875" width="55" style="2" customWidth="1"/>
    <col min="5876" max="5876" width="28.42578125" style="2" customWidth="1"/>
    <col min="5877" max="5877" width="15.140625" style="2" bestFit="1" customWidth="1"/>
    <col min="5878" max="5902" width="15.42578125" style="2" bestFit="1" customWidth="1"/>
    <col min="5903" max="6126" width="9.140625" style="2"/>
    <col min="6127" max="6127" width="55" style="2" customWidth="1"/>
    <col min="6128" max="6128" width="28" style="2" customWidth="1"/>
    <col min="6129" max="6129" width="15.140625" style="2" bestFit="1" customWidth="1"/>
    <col min="6130" max="6130" width="22.42578125" style="2" customWidth="1"/>
    <col min="6131" max="6131" width="55" style="2" customWidth="1"/>
    <col min="6132" max="6132" width="28.42578125" style="2" customWidth="1"/>
    <col min="6133" max="6133" width="15.140625" style="2" bestFit="1" customWidth="1"/>
    <col min="6134" max="6158" width="15.42578125" style="2" bestFit="1" customWidth="1"/>
    <col min="6159" max="6382" width="9.140625" style="2"/>
    <col min="6383" max="6383" width="55" style="2" customWidth="1"/>
    <col min="6384" max="6384" width="28" style="2" customWidth="1"/>
    <col min="6385" max="6385" width="15.140625" style="2" bestFit="1" customWidth="1"/>
    <col min="6386" max="6386" width="22.42578125" style="2" customWidth="1"/>
    <col min="6387" max="6387" width="55" style="2" customWidth="1"/>
    <col min="6388" max="6388" width="28.42578125" style="2" customWidth="1"/>
    <col min="6389" max="6389" width="15.140625" style="2" bestFit="1" customWidth="1"/>
    <col min="6390" max="6414" width="15.42578125" style="2" bestFit="1" customWidth="1"/>
    <col min="6415" max="6638" width="9.140625" style="2"/>
    <col min="6639" max="6639" width="55" style="2" customWidth="1"/>
    <col min="6640" max="6640" width="28" style="2" customWidth="1"/>
    <col min="6641" max="6641" width="15.140625" style="2" bestFit="1" customWidth="1"/>
    <col min="6642" max="6642" width="22.42578125" style="2" customWidth="1"/>
    <col min="6643" max="6643" width="55" style="2" customWidth="1"/>
    <col min="6644" max="6644" width="28.42578125" style="2" customWidth="1"/>
    <col min="6645" max="6645" width="15.140625" style="2" bestFit="1" customWidth="1"/>
    <col min="6646" max="6670" width="15.42578125" style="2" bestFit="1" customWidth="1"/>
    <col min="6671" max="6894" width="9.140625" style="2"/>
    <col min="6895" max="6895" width="55" style="2" customWidth="1"/>
    <col min="6896" max="6896" width="28" style="2" customWidth="1"/>
    <col min="6897" max="6897" width="15.140625" style="2" bestFit="1" customWidth="1"/>
    <col min="6898" max="6898" width="22.42578125" style="2" customWidth="1"/>
    <col min="6899" max="6899" width="55" style="2" customWidth="1"/>
    <col min="6900" max="6900" width="28.42578125" style="2" customWidth="1"/>
    <col min="6901" max="6901" width="15.140625" style="2" bestFit="1" customWidth="1"/>
    <col min="6902" max="6926" width="15.42578125" style="2" bestFit="1" customWidth="1"/>
    <col min="6927" max="7150" width="9.140625" style="2"/>
    <col min="7151" max="7151" width="55" style="2" customWidth="1"/>
    <col min="7152" max="7152" width="28" style="2" customWidth="1"/>
    <col min="7153" max="7153" width="15.140625" style="2" bestFit="1" customWidth="1"/>
    <col min="7154" max="7154" width="22.42578125" style="2" customWidth="1"/>
    <col min="7155" max="7155" width="55" style="2" customWidth="1"/>
    <col min="7156" max="7156" width="28.42578125" style="2" customWidth="1"/>
    <col min="7157" max="7157" width="15.140625" style="2" bestFit="1" customWidth="1"/>
    <col min="7158" max="7182" width="15.42578125" style="2" bestFit="1" customWidth="1"/>
    <col min="7183" max="7406" width="9.140625" style="2"/>
    <col min="7407" max="7407" width="55" style="2" customWidth="1"/>
    <col min="7408" max="7408" width="28" style="2" customWidth="1"/>
    <col min="7409" max="7409" width="15.140625" style="2" bestFit="1" customWidth="1"/>
    <col min="7410" max="7410" width="22.42578125" style="2" customWidth="1"/>
    <col min="7411" max="7411" width="55" style="2" customWidth="1"/>
    <col min="7412" max="7412" width="28.42578125" style="2" customWidth="1"/>
    <col min="7413" max="7413" width="15.140625" style="2" bestFit="1" customWidth="1"/>
    <col min="7414" max="7438" width="15.42578125" style="2" bestFit="1" customWidth="1"/>
    <col min="7439" max="7662" width="9.140625" style="2"/>
    <col min="7663" max="7663" width="55" style="2" customWidth="1"/>
    <col min="7664" max="7664" width="28" style="2" customWidth="1"/>
    <col min="7665" max="7665" width="15.140625" style="2" bestFit="1" customWidth="1"/>
    <col min="7666" max="7666" width="22.42578125" style="2" customWidth="1"/>
    <col min="7667" max="7667" width="55" style="2" customWidth="1"/>
    <col min="7668" max="7668" width="28.42578125" style="2" customWidth="1"/>
    <col min="7669" max="7669" width="15.140625" style="2" bestFit="1" customWidth="1"/>
    <col min="7670" max="7694" width="15.42578125" style="2" bestFit="1" customWidth="1"/>
    <col min="7695" max="7918" width="9.140625" style="2"/>
    <col min="7919" max="7919" width="55" style="2" customWidth="1"/>
    <col min="7920" max="7920" width="28" style="2" customWidth="1"/>
    <col min="7921" max="7921" width="15.140625" style="2" bestFit="1" customWidth="1"/>
    <col min="7922" max="7922" width="22.42578125" style="2" customWidth="1"/>
    <col min="7923" max="7923" width="55" style="2" customWidth="1"/>
    <col min="7924" max="7924" width="28.42578125" style="2" customWidth="1"/>
    <col min="7925" max="7925" width="15.140625" style="2" bestFit="1" customWidth="1"/>
    <col min="7926" max="7950" width="15.42578125" style="2" bestFit="1" customWidth="1"/>
    <col min="7951" max="8174" width="9.140625" style="2"/>
    <col min="8175" max="8175" width="55" style="2" customWidth="1"/>
    <col min="8176" max="8176" width="28" style="2" customWidth="1"/>
    <col min="8177" max="8177" width="15.140625" style="2" bestFit="1" customWidth="1"/>
    <col min="8178" max="8178" width="22.42578125" style="2" customWidth="1"/>
    <col min="8179" max="8179" width="55" style="2" customWidth="1"/>
    <col min="8180" max="8180" width="28.42578125" style="2" customWidth="1"/>
    <col min="8181" max="8181" width="15.140625" style="2" bestFit="1" customWidth="1"/>
    <col min="8182" max="8206" width="15.42578125" style="2" bestFit="1" customWidth="1"/>
    <col min="8207" max="8430" width="9.140625" style="2"/>
    <col min="8431" max="8431" width="55" style="2" customWidth="1"/>
    <col min="8432" max="8432" width="28" style="2" customWidth="1"/>
    <col min="8433" max="8433" width="15.140625" style="2" bestFit="1" customWidth="1"/>
    <col min="8434" max="8434" width="22.42578125" style="2" customWidth="1"/>
    <col min="8435" max="8435" width="55" style="2" customWidth="1"/>
    <col min="8436" max="8436" width="28.42578125" style="2" customWidth="1"/>
    <col min="8437" max="8437" width="15.140625" style="2" bestFit="1" customWidth="1"/>
    <col min="8438" max="8462" width="15.42578125" style="2" bestFit="1" customWidth="1"/>
    <col min="8463" max="8686" width="9.140625" style="2"/>
    <col min="8687" max="8687" width="55" style="2" customWidth="1"/>
    <col min="8688" max="8688" width="28" style="2" customWidth="1"/>
    <col min="8689" max="8689" width="15.140625" style="2" bestFit="1" customWidth="1"/>
    <col min="8690" max="8690" width="22.42578125" style="2" customWidth="1"/>
    <col min="8691" max="8691" width="55" style="2" customWidth="1"/>
    <col min="8692" max="8692" width="28.42578125" style="2" customWidth="1"/>
    <col min="8693" max="8693" width="15.140625" style="2" bestFit="1" customWidth="1"/>
    <col min="8694" max="8718" width="15.42578125" style="2" bestFit="1" customWidth="1"/>
    <col min="8719" max="8942" width="9.140625" style="2"/>
    <col min="8943" max="8943" width="55" style="2" customWidth="1"/>
    <col min="8944" max="8944" width="28" style="2" customWidth="1"/>
    <col min="8945" max="8945" width="15.140625" style="2" bestFit="1" customWidth="1"/>
    <col min="8946" max="8946" width="22.42578125" style="2" customWidth="1"/>
    <col min="8947" max="8947" width="55" style="2" customWidth="1"/>
    <col min="8948" max="8948" width="28.42578125" style="2" customWidth="1"/>
    <col min="8949" max="8949" width="15.140625" style="2" bestFit="1" customWidth="1"/>
    <col min="8950" max="8974" width="15.42578125" style="2" bestFit="1" customWidth="1"/>
    <col min="8975" max="9198" width="9.140625" style="2"/>
    <col min="9199" max="9199" width="55" style="2" customWidth="1"/>
    <col min="9200" max="9200" width="28" style="2" customWidth="1"/>
    <col min="9201" max="9201" width="15.140625" style="2" bestFit="1" customWidth="1"/>
    <col min="9202" max="9202" width="22.42578125" style="2" customWidth="1"/>
    <col min="9203" max="9203" width="55" style="2" customWidth="1"/>
    <col min="9204" max="9204" width="28.42578125" style="2" customWidth="1"/>
    <col min="9205" max="9205" width="15.140625" style="2" bestFit="1" customWidth="1"/>
    <col min="9206" max="9230" width="15.42578125" style="2" bestFit="1" customWidth="1"/>
    <col min="9231" max="9454" width="9.140625" style="2"/>
    <col min="9455" max="9455" width="55" style="2" customWidth="1"/>
    <col min="9456" max="9456" width="28" style="2" customWidth="1"/>
    <col min="9457" max="9457" width="15.140625" style="2" bestFit="1" customWidth="1"/>
    <col min="9458" max="9458" width="22.42578125" style="2" customWidth="1"/>
    <col min="9459" max="9459" width="55" style="2" customWidth="1"/>
    <col min="9460" max="9460" width="28.42578125" style="2" customWidth="1"/>
    <col min="9461" max="9461" width="15.140625" style="2" bestFit="1" customWidth="1"/>
    <col min="9462" max="9486" width="15.42578125" style="2" bestFit="1" customWidth="1"/>
    <col min="9487" max="9710" width="9.140625" style="2"/>
    <col min="9711" max="9711" width="55" style="2" customWidth="1"/>
    <col min="9712" max="9712" width="28" style="2" customWidth="1"/>
    <col min="9713" max="9713" width="15.140625" style="2" bestFit="1" customWidth="1"/>
    <col min="9714" max="9714" width="22.42578125" style="2" customWidth="1"/>
    <col min="9715" max="9715" width="55" style="2" customWidth="1"/>
    <col min="9716" max="9716" width="28.42578125" style="2" customWidth="1"/>
    <col min="9717" max="9717" width="15.140625" style="2" bestFit="1" customWidth="1"/>
    <col min="9718" max="9742" width="15.42578125" style="2" bestFit="1" customWidth="1"/>
    <col min="9743" max="9966" width="9.140625" style="2"/>
    <col min="9967" max="9967" width="55" style="2" customWidth="1"/>
    <col min="9968" max="9968" width="28" style="2" customWidth="1"/>
    <col min="9969" max="9969" width="15.140625" style="2" bestFit="1" customWidth="1"/>
    <col min="9970" max="9970" width="22.42578125" style="2" customWidth="1"/>
    <col min="9971" max="9971" width="55" style="2" customWidth="1"/>
    <col min="9972" max="9972" width="28.42578125" style="2" customWidth="1"/>
    <col min="9973" max="9973" width="15.140625" style="2" bestFit="1" customWidth="1"/>
    <col min="9974" max="9998" width="15.42578125" style="2" bestFit="1" customWidth="1"/>
    <col min="9999" max="10222" width="9.140625" style="2"/>
    <col min="10223" max="10223" width="55" style="2" customWidth="1"/>
    <col min="10224" max="10224" width="28" style="2" customWidth="1"/>
    <col min="10225" max="10225" width="15.140625" style="2" bestFit="1" customWidth="1"/>
    <col min="10226" max="10226" width="22.42578125" style="2" customWidth="1"/>
    <col min="10227" max="10227" width="55" style="2" customWidth="1"/>
    <col min="10228" max="10228" width="28.42578125" style="2" customWidth="1"/>
    <col min="10229" max="10229" width="15.140625" style="2" bestFit="1" customWidth="1"/>
    <col min="10230" max="10254" width="15.42578125" style="2" bestFit="1" customWidth="1"/>
    <col min="10255" max="10478" width="9.140625" style="2"/>
    <col min="10479" max="10479" width="55" style="2" customWidth="1"/>
    <col min="10480" max="10480" width="28" style="2" customWidth="1"/>
    <col min="10481" max="10481" width="15.140625" style="2" bestFit="1" customWidth="1"/>
    <col min="10482" max="10482" width="22.42578125" style="2" customWidth="1"/>
    <col min="10483" max="10483" width="55" style="2" customWidth="1"/>
    <col min="10484" max="10484" width="28.42578125" style="2" customWidth="1"/>
    <col min="10485" max="10485" width="15.140625" style="2" bestFit="1" customWidth="1"/>
    <col min="10486" max="10510" width="15.42578125" style="2" bestFit="1" customWidth="1"/>
    <col min="10511" max="10734" width="9.140625" style="2"/>
    <col min="10735" max="10735" width="55" style="2" customWidth="1"/>
    <col min="10736" max="10736" width="28" style="2" customWidth="1"/>
    <col min="10737" max="10737" width="15.140625" style="2" bestFit="1" customWidth="1"/>
    <col min="10738" max="10738" width="22.42578125" style="2" customWidth="1"/>
    <col min="10739" max="10739" width="55" style="2" customWidth="1"/>
    <col min="10740" max="10740" width="28.42578125" style="2" customWidth="1"/>
    <col min="10741" max="10741" width="15.140625" style="2" bestFit="1" customWidth="1"/>
    <col min="10742" max="10766" width="15.42578125" style="2" bestFit="1" customWidth="1"/>
    <col min="10767" max="10990" width="9.140625" style="2"/>
    <col min="10991" max="10991" width="55" style="2" customWidth="1"/>
    <col min="10992" max="10992" width="28" style="2" customWidth="1"/>
    <col min="10993" max="10993" width="15.140625" style="2" bestFit="1" customWidth="1"/>
    <col min="10994" max="10994" width="22.42578125" style="2" customWidth="1"/>
    <col min="10995" max="10995" width="55" style="2" customWidth="1"/>
    <col min="10996" max="10996" width="28.42578125" style="2" customWidth="1"/>
    <col min="10997" max="10997" width="15.140625" style="2" bestFit="1" customWidth="1"/>
    <col min="10998" max="11022" width="15.42578125" style="2" bestFit="1" customWidth="1"/>
    <col min="11023" max="11246" width="9.140625" style="2"/>
    <col min="11247" max="11247" width="55" style="2" customWidth="1"/>
    <col min="11248" max="11248" width="28" style="2" customWidth="1"/>
    <col min="11249" max="11249" width="15.140625" style="2" bestFit="1" customWidth="1"/>
    <col min="11250" max="11250" width="22.42578125" style="2" customWidth="1"/>
    <col min="11251" max="11251" width="55" style="2" customWidth="1"/>
    <col min="11252" max="11252" width="28.42578125" style="2" customWidth="1"/>
    <col min="11253" max="11253" width="15.140625" style="2" bestFit="1" customWidth="1"/>
    <col min="11254" max="11278" width="15.42578125" style="2" bestFit="1" customWidth="1"/>
    <col min="11279" max="11502" width="9.140625" style="2"/>
    <col min="11503" max="11503" width="55" style="2" customWidth="1"/>
    <col min="11504" max="11504" width="28" style="2" customWidth="1"/>
    <col min="11505" max="11505" width="15.140625" style="2" bestFit="1" customWidth="1"/>
    <col min="11506" max="11506" width="22.42578125" style="2" customWidth="1"/>
    <col min="11507" max="11507" width="55" style="2" customWidth="1"/>
    <col min="11508" max="11508" width="28.42578125" style="2" customWidth="1"/>
    <col min="11509" max="11509" width="15.140625" style="2" bestFit="1" customWidth="1"/>
    <col min="11510" max="11534" width="15.42578125" style="2" bestFit="1" customWidth="1"/>
    <col min="11535" max="11758" width="9.140625" style="2"/>
    <col min="11759" max="11759" width="55" style="2" customWidth="1"/>
    <col min="11760" max="11760" width="28" style="2" customWidth="1"/>
    <col min="11761" max="11761" width="15.140625" style="2" bestFit="1" customWidth="1"/>
    <col min="11762" max="11762" width="22.42578125" style="2" customWidth="1"/>
    <col min="11763" max="11763" width="55" style="2" customWidth="1"/>
    <col min="11764" max="11764" width="28.42578125" style="2" customWidth="1"/>
    <col min="11765" max="11765" width="15.140625" style="2" bestFit="1" customWidth="1"/>
    <col min="11766" max="11790" width="15.42578125" style="2" bestFit="1" customWidth="1"/>
    <col min="11791" max="12014" width="9.140625" style="2"/>
    <col min="12015" max="12015" width="55" style="2" customWidth="1"/>
    <col min="12016" max="12016" width="28" style="2" customWidth="1"/>
    <col min="12017" max="12017" width="15.140625" style="2" bestFit="1" customWidth="1"/>
    <col min="12018" max="12018" width="22.42578125" style="2" customWidth="1"/>
    <col min="12019" max="12019" width="55" style="2" customWidth="1"/>
    <col min="12020" max="12020" width="28.42578125" style="2" customWidth="1"/>
    <col min="12021" max="12021" width="15.140625" style="2" bestFit="1" customWidth="1"/>
    <col min="12022" max="12046" width="15.42578125" style="2" bestFit="1" customWidth="1"/>
    <col min="12047" max="12270" width="9.140625" style="2"/>
    <col min="12271" max="12271" width="55" style="2" customWidth="1"/>
    <col min="12272" max="12272" width="28" style="2" customWidth="1"/>
    <col min="12273" max="12273" width="15.140625" style="2" bestFit="1" customWidth="1"/>
    <col min="12274" max="12274" width="22.42578125" style="2" customWidth="1"/>
    <col min="12275" max="12275" width="55" style="2" customWidth="1"/>
    <col min="12276" max="12276" width="28.42578125" style="2" customWidth="1"/>
    <col min="12277" max="12277" width="15.140625" style="2" bestFit="1" customWidth="1"/>
    <col min="12278" max="12302" width="15.42578125" style="2" bestFit="1" customWidth="1"/>
    <col min="12303" max="12526" width="9.140625" style="2"/>
    <col min="12527" max="12527" width="55" style="2" customWidth="1"/>
    <col min="12528" max="12528" width="28" style="2" customWidth="1"/>
    <col min="12529" max="12529" width="15.140625" style="2" bestFit="1" customWidth="1"/>
    <col min="12530" max="12530" width="22.42578125" style="2" customWidth="1"/>
    <col min="12531" max="12531" width="55" style="2" customWidth="1"/>
    <col min="12532" max="12532" width="28.42578125" style="2" customWidth="1"/>
    <col min="12533" max="12533" width="15.140625" style="2" bestFit="1" customWidth="1"/>
    <col min="12534" max="12558" width="15.42578125" style="2" bestFit="1" customWidth="1"/>
    <col min="12559" max="12782" width="9.140625" style="2"/>
    <col min="12783" max="12783" width="55" style="2" customWidth="1"/>
    <col min="12784" max="12784" width="28" style="2" customWidth="1"/>
    <col min="12785" max="12785" width="15.140625" style="2" bestFit="1" customWidth="1"/>
    <col min="12786" max="12786" width="22.42578125" style="2" customWidth="1"/>
    <col min="12787" max="12787" width="55" style="2" customWidth="1"/>
    <col min="12788" max="12788" width="28.42578125" style="2" customWidth="1"/>
    <col min="12789" max="12789" width="15.140625" style="2" bestFit="1" customWidth="1"/>
    <col min="12790" max="12814" width="15.42578125" style="2" bestFit="1" customWidth="1"/>
    <col min="12815" max="13038" width="9.140625" style="2"/>
    <col min="13039" max="13039" width="55" style="2" customWidth="1"/>
    <col min="13040" max="13040" width="28" style="2" customWidth="1"/>
    <col min="13041" max="13041" width="15.140625" style="2" bestFit="1" customWidth="1"/>
    <col min="13042" max="13042" width="22.42578125" style="2" customWidth="1"/>
    <col min="13043" max="13043" width="55" style="2" customWidth="1"/>
    <col min="13044" max="13044" width="28.42578125" style="2" customWidth="1"/>
    <col min="13045" max="13045" width="15.140625" style="2" bestFit="1" customWidth="1"/>
    <col min="13046" max="13070" width="15.42578125" style="2" bestFit="1" customWidth="1"/>
    <col min="13071" max="13294" width="9.140625" style="2"/>
    <col min="13295" max="13295" width="55" style="2" customWidth="1"/>
    <col min="13296" max="13296" width="28" style="2" customWidth="1"/>
    <col min="13297" max="13297" width="15.140625" style="2" bestFit="1" customWidth="1"/>
    <col min="13298" max="13298" width="22.42578125" style="2" customWidth="1"/>
    <col min="13299" max="13299" width="55" style="2" customWidth="1"/>
    <col min="13300" max="13300" width="28.42578125" style="2" customWidth="1"/>
    <col min="13301" max="13301" width="15.140625" style="2" bestFit="1" customWidth="1"/>
    <col min="13302" max="13326" width="15.42578125" style="2" bestFit="1" customWidth="1"/>
    <col min="13327" max="13550" width="9.140625" style="2"/>
    <col min="13551" max="13551" width="55" style="2" customWidth="1"/>
    <col min="13552" max="13552" width="28" style="2" customWidth="1"/>
    <col min="13553" max="13553" width="15.140625" style="2" bestFit="1" customWidth="1"/>
    <col min="13554" max="13554" width="22.42578125" style="2" customWidth="1"/>
    <col min="13555" max="13555" width="55" style="2" customWidth="1"/>
    <col min="13556" max="13556" width="28.42578125" style="2" customWidth="1"/>
    <col min="13557" max="13557" width="15.140625" style="2" bestFit="1" customWidth="1"/>
    <col min="13558" max="13582" width="15.42578125" style="2" bestFit="1" customWidth="1"/>
    <col min="13583" max="13806" width="9.140625" style="2"/>
    <col min="13807" max="13807" width="55" style="2" customWidth="1"/>
    <col min="13808" max="13808" width="28" style="2" customWidth="1"/>
    <col min="13809" max="13809" width="15.140625" style="2" bestFit="1" customWidth="1"/>
    <col min="13810" max="13810" width="22.42578125" style="2" customWidth="1"/>
    <col min="13811" max="13811" width="55" style="2" customWidth="1"/>
    <col min="13812" max="13812" width="28.42578125" style="2" customWidth="1"/>
    <col min="13813" max="13813" width="15.140625" style="2" bestFit="1" customWidth="1"/>
    <col min="13814" max="13838" width="15.42578125" style="2" bestFit="1" customWidth="1"/>
    <col min="13839" max="14062" width="9.140625" style="2"/>
    <col min="14063" max="14063" width="55" style="2" customWidth="1"/>
    <col min="14064" max="14064" width="28" style="2" customWidth="1"/>
    <col min="14065" max="14065" width="15.140625" style="2" bestFit="1" customWidth="1"/>
    <col min="14066" max="14066" width="22.42578125" style="2" customWidth="1"/>
    <col min="14067" max="14067" width="55" style="2" customWidth="1"/>
    <col min="14068" max="14068" width="28.42578125" style="2" customWidth="1"/>
    <col min="14069" max="14069" width="15.140625" style="2" bestFit="1" customWidth="1"/>
    <col min="14070" max="14094" width="15.42578125" style="2" bestFit="1" customWidth="1"/>
    <col min="14095" max="14318" width="9.140625" style="2"/>
    <col min="14319" max="14319" width="55" style="2" customWidth="1"/>
    <col min="14320" max="14320" width="28" style="2" customWidth="1"/>
    <col min="14321" max="14321" width="15.140625" style="2" bestFit="1" customWidth="1"/>
    <col min="14322" max="14322" width="22.42578125" style="2" customWidth="1"/>
    <col min="14323" max="14323" width="55" style="2" customWidth="1"/>
    <col min="14324" max="14324" width="28.42578125" style="2" customWidth="1"/>
    <col min="14325" max="14325" width="15.140625" style="2" bestFit="1" customWidth="1"/>
    <col min="14326" max="14350" width="15.42578125" style="2" bestFit="1" customWidth="1"/>
    <col min="14351" max="14574" width="9.140625" style="2"/>
    <col min="14575" max="14575" width="55" style="2" customWidth="1"/>
    <col min="14576" max="14576" width="28" style="2" customWidth="1"/>
    <col min="14577" max="14577" width="15.140625" style="2" bestFit="1" customWidth="1"/>
    <col min="14578" max="14578" width="22.42578125" style="2" customWidth="1"/>
    <col min="14579" max="14579" width="55" style="2" customWidth="1"/>
    <col min="14580" max="14580" width="28.42578125" style="2" customWidth="1"/>
    <col min="14581" max="14581" width="15.140625" style="2" bestFit="1" customWidth="1"/>
    <col min="14582" max="14606" width="15.42578125" style="2" bestFit="1" customWidth="1"/>
    <col min="14607" max="14830" width="9.140625" style="2"/>
    <col min="14831" max="14831" width="55" style="2" customWidth="1"/>
    <col min="14832" max="14832" width="28" style="2" customWidth="1"/>
    <col min="14833" max="14833" width="15.140625" style="2" bestFit="1" customWidth="1"/>
    <col min="14834" max="14834" width="22.42578125" style="2" customWidth="1"/>
    <col min="14835" max="14835" width="55" style="2" customWidth="1"/>
    <col min="14836" max="14836" width="28.42578125" style="2" customWidth="1"/>
    <col min="14837" max="14837" width="15.140625" style="2" bestFit="1" customWidth="1"/>
    <col min="14838" max="14862" width="15.42578125" style="2" bestFit="1" customWidth="1"/>
    <col min="14863" max="15086" width="9.140625" style="2"/>
    <col min="15087" max="15087" width="55" style="2" customWidth="1"/>
    <col min="15088" max="15088" width="28" style="2" customWidth="1"/>
    <col min="15089" max="15089" width="15.140625" style="2" bestFit="1" customWidth="1"/>
    <col min="15090" max="15090" width="22.42578125" style="2" customWidth="1"/>
    <col min="15091" max="15091" width="55" style="2" customWidth="1"/>
    <col min="15092" max="15092" width="28.42578125" style="2" customWidth="1"/>
    <col min="15093" max="15093" width="15.140625" style="2" bestFit="1" customWidth="1"/>
    <col min="15094" max="15118" width="15.42578125" style="2" bestFit="1" customWidth="1"/>
    <col min="15119" max="15342" width="9.140625" style="2"/>
    <col min="15343" max="15343" width="55" style="2" customWidth="1"/>
    <col min="15344" max="15344" width="28" style="2" customWidth="1"/>
    <col min="15345" max="15345" width="15.140625" style="2" bestFit="1" customWidth="1"/>
    <col min="15346" max="15346" width="22.42578125" style="2" customWidth="1"/>
    <col min="15347" max="15347" width="55" style="2" customWidth="1"/>
    <col min="15348" max="15348" width="28.42578125" style="2" customWidth="1"/>
    <col min="15349" max="15349" width="15.140625" style="2" bestFit="1" customWidth="1"/>
    <col min="15350" max="15374" width="15.42578125" style="2" bestFit="1" customWidth="1"/>
    <col min="15375" max="15598" width="9.140625" style="2"/>
    <col min="15599" max="15599" width="55" style="2" customWidth="1"/>
    <col min="15600" max="15600" width="28" style="2" customWidth="1"/>
    <col min="15601" max="15601" width="15.140625" style="2" bestFit="1" customWidth="1"/>
    <col min="15602" max="15602" width="22.42578125" style="2" customWidth="1"/>
    <col min="15603" max="15603" width="55" style="2" customWidth="1"/>
    <col min="15604" max="15604" width="28.42578125" style="2" customWidth="1"/>
    <col min="15605" max="15605" width="15.140625" style="2" bestFit="1" customWidth="1"/>
    <col min="15606" max="15630" width="15.42578125" style="2" bestFit="1" customWidth="1"/>
    <col min="15631" max="15854" width="9.140625" style="2"/>
    <col min="15855" max="15855" width="55" style="2" customWidth="1"/>
    <col min="15856" max="15856" width="28" style="2" customWidth="1"/>
    <col min="15857" max="15857" width="15.140625" style="2" bestFit="1" customWidth="1"/>
    <col min="15858" max="15858" width="22.42578125" style="2" customWidth="1"/>
    <col min="15859" max="15859" width="55" style="2" customWidth="1"/>
    <col min="15860" max="15860" width="28.42578125" style="2" customWidth="1"/>
    <col min="15861" max="15861" width="15.140625" style="2" bestFit="1" customWidth="1"/>
    <col min="15862" max="15886" width="15.42578125" style="2" bestFit="1" customWidth="1"/>
    <col min="15887" max="16110" width="9.140625" style="2"/>
    <col min="16111" max="16111" width="55" style="2" customWidth="1"/>
    <col min="16112" max="16112" width="28" style="2" customWidth="1"/>
    <col min="16113" max="16113" width="15.140625" style="2" bestFit="1" customWidth="1"/>
    <col min="16114" max="16114" width="22.42578125" style="2" customWidth="1"/>
    <col min="16115" max="16115" width="55" style="2" customWidth="1"/>
    <col min="16116" max="16116" width="28.42578125" style="2" customWidth="1"/>
    <col min="16117" max="16117" width="15.140625" style="2" bestFit="1" customWidth="1"/>
    <col min="16118" max="16142" width="15.42578125" style="2" bestFit="1" customWidth="1"/>
    <col min="16143" max="16384" width="9.140625" style="2"/>
  </cols>
  <sheetData>
    <row r="1" spans="1:21" s="38" customFormat="1" ht="42.75" customHeight="1">
      <c r="A1" s="71" t="s">
        <v>48</v>
      </c>
      <c r="B1" s="72"/>
      <c r="C1" s="72"/>
    </row>
    <row r="2" spans="1:21" ht="55.5" customHeight="1" thickBot="1">
      <c r="A2" s="62" t="s">
        <v>102</v>
      </c>
    </row>
    <row r="3" spans="1:21">
      <c r="A3" s="177" t="s">
        <v>20</v>
      </c>
      <c r="B3" s="178"/>
      <c r="F3" s="49"/>
      <c r="G3" s="49"/>
      <c r="H3" s="49"/>
      <c r="I3" s="49"/>
      <c r="J3" s="49"/>
      <c r="K3" s="49"/>
    </row>
    <row r="4" spans="1:21">
      <c r="A4" s="43" t="s">
        <v>18</v>
      </c>
      <c r="B4" s="55" t="s">
        <v>19</v>
      </c>
      <c r="F4" s="60"/>
      <c r="G4" s="60"/>
      <c r="H4" s="60"/>
      <c r="I4" s="60"/>
      <c r="J4" s="60"/>
    </row>
    <row r="5" spans="1:21">
      <c r="A5" s="3" t="s">
        <v>26</v>
      </c>
      <c r="B5" s="69">
        <v>1</v>
      </c>
      <c r="E5" s="1"/>
      <c r="F5" s="59"/>
      <c r="G5" s="6"/>
      <c r="H5" s="6"/>
      <c r="I5" s="6"/>
      <c r="J5" s="6"/>
      <c r="K5" s="6"/>
    </row>
    <row r="6" spans="1:21">
      <c r="A6" s="3" t="s">
        <v>7</v>
      </c>
      <c r="B6" s="7">
        <v>1</v>
      </c>
      <c r="C6" s="70"/>
      <c r="D6" s="8"/>
      <c r="E6" s="1"/>
      <c r="F6" s="59"/>
      <c r="G6" s="6"/>
      <c r="H6" s="57"/>
      <c r="I6" s="6"/>
      <c r="J6" s="57"/>
      <c r="K6" s="6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>
      <c r="A7" s="3" t="s">
        <v>4</v>
      </c>
      <c r="B7" s="11">
        <v>1</v>
      </c>
      <c r="D7" s="8"/>
      <c r="E7" s="1"/>
      <c r="F7" s="59"/>
      <c r="G7" s="6"/>
      <c r="H7" s="6"/>
      <c r="I7" s="6"/>
      <c r="J7" s="6"/>
      <c r="K7" s="6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>
      <c r="A8" s="3" t="s">
        <v>5</v>
      </c>
      <c r="B8" s="10">
        <v>0.11</v>
      </c>
      <c r="D8" s="8"/>
      <c r="E8" s="1"/>
      <c r="F8" s="6"/>
      <c r="G8" s="6"/>
      <c r="H8" s="6"/>
      <c r="I8" s="6"/>
      <c r="J8" s="6"/>
      <c r="K8" s="6"/>
      <c r="L8" s="12"/>
      <c r="M8" s="9"/>
      <c r="N8" s="9"/>
      <c r="O8" s="9"/>
      <c r="P8" s="9"/>
      <c r="Q8" s="9"/>
      <c r="R8" s="9"/>
      <c r="S8" s="9"/>
      <c r="T8" s="9"/>
      <c r="U8" s="9"/>
    </row>
    <row r="9" spans="1:21">
      <c r="A9" s="3" t="s">
        <v>8</v>
      </c>
      <c r="B9" s="51"/>
      <c r="C9" s="5"/>
      <c r="D9" s="8"/>
      <c r="E9" s="13"/>
      <c r="K9" s="5"/>
      <c r="L9" s="12"/>
      <c r="M9" s="9"/>
      <c r="N9" s="9"/>
      <c r="O9" s="9"/>
      <c r="P9" s="9"/>
      <c r="Q9" s="9"/>
      <c r="R9" s="9"/>
      <c r="S9" s="9"/>
      <c r="T9" s="9"/>
      <c r="U9" s="9"/>
    </row>
    <row r="10" spans="1:21">
      <c r="A10" s="3"/>
      <c r="B10" s="14"/>
      <c r="D10" s="8"/>
      <c r="E10" s="5"/>
      <c r="F10" s="5"/>
      <c r="G10" s="5"/>
      <c r="K10" s="5"/>
      <c r="L10" s="12"/>
      <c r="M10" s="9"/>
      <c r="N10" s="9"/>
      <c r="O10" s="9"/>
      <c r="P10" s="9"/>
      <c r="Q10" s="9"/>
      <c r="R10" s="9"/>
      <c r="S10" s="9"/>
      <c r="T10" s="9"/>
      <c r="U10" s="9"/>
    </row>
    <row r="11" spans="1:21">
      <c r="A11" s="3"/>
      <c r="B11" s="14"/>
      <c r="D11" s="8"/>
      <c r="E11" s="5"/>
      <c r="F11" s="5"/>
      <c r="G11" s="5"/>
      <c r="K11" s="5"/>
      <c r="L11" s="12"/>
      <c r="M11" s="9"/>
    </row>
    <row r="12" spans="1:21">
      <c r="A12" s="3" t="s">
        <v>132</v>
      </c>
      <c r="B12" s="45">
        <v>25</v>
      </c>
      <c r="C12" s="27"/>
      <c r="D12" s="8"/>
      <c r="E12" s="5"/>
      <c r="G12" s="5"/>
      <c r="K12" s="5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>
      <c r="A13" s="3" t="s">
        <v>133</v>
      </c>
      <c r="B13" s="45">
        <v>46</v>
      </c>
      <c r="C13" s="27"/>
      <c r="D13" s="8"/>
      <c r="E13" s="5"/>
      <c r="G13" s="5"/>
      <c r="K13" s="5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>
      <c r="A14" s="20" t="s">
        <v>130</v>
      </c>
      <c r="B14" s="45">
        <f>B12-B13</f>
        <v>-21</v>
      </c>
      <c r="C14" s="27"/>
      <c r="D14" s="8"/>
      <c r="E14" s="5"/>
      <c r="G14" s="5"/>
      <c r="K14" s="5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>
      <c r="A15" s="20" t="s">
        <v>134</v>
      </c>
      <c r="B15" s="45">
        <f>B14*3.67</f>
        <v>-77.069999999999993</v>
      </c>
      <c r="C15" s="27"/>
      <c r="D15" s="8"/>
      <c r="E15" s="5"/>
      <c r="G15" s="5"/>
      <c r="K15" s="5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>
      <c r="A16" s="20"/>
      <c r="B16" s="45"/>
      <c r="C16" s="27"/>
      <c r="D16" s="8"/>
      <c r="E16" s="5"/>
      <c r="G16" s="5"/>
      <c r="K16" s="5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>
      <c r="A17" s="20"/>
      <c r="B17" s="45"/>
      <c r="C17" s="27"/>
      <c r="D17" s="8"/>
      <c r="E17" s="5"/>
      <c r="G17" s="5"/>
      <c r="K17" s="5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>
      <c r="A18" s="3" t="s">
        <v>9</v>
      </c>
      <c r="B18" s="15">
        <v>0.05</v>
      </c>
      <c r="D18" s="8"/>
      <c r="E18" s="13"/>
      <c r="F18" s="179"/>
      <c r="G18" s="179"/>
      <c r="H18" s="179"/>
      <c r="K18" s="5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>
      <c r="A19" s="3" t="s">
        <v>24</v>
      </c>
      <c r="B19" s="16">
        <v>25</v>
      </c>
      <c r="E19" s="27"/>
      <c r="F19" s="52"/>
      <c r="G19" s="52"/>
      <c r="H19" s="52"/>
      <c r="K19" s="5"/>
      <c r="L19" s="12"/>
      <c r="M19" s="9"/>
      <c r="N19" s="9"/>
      <c r="O19" s="9"/>
      <c r="P19" s="9"/>
      <c r="Q19" s="9"/>
      <c r="R19" s="9"/>
      <c r="S19" s="9"/>
      <c r="T19" s="9"/>
      <c r="U19" s="9"/>
    </row>
    <row r="20" spans="1:21">
      <c r="A20" s="17" t="s">
        <v>25</v>
      </c>
      <c r="B20" s="18">
        <v>10</v>
      </c>
      <c r="E20" s="27"/>
      <c r="F20" s="53"/>
      <c r="G20" s="53"/>
      <c r="H20" s="53"/>
      <c r="K20" s="5"/>
      <c r="L20" s="12"/>
      <c r="M20" s="9"/>
      <c r="N20" s="9"/>
      <c r="O20" s="9"/>
      <c r="P20" s="9"/>
      <c r="Q20" s="9"/>
      <c r="R20" s="9"/>
      <c r="S20" s="9"/>
      <c r="T20" s="9"/>
      <c r="U20" s="9"/>
    </row>
    <row r="21" spans="1:21">
      <c r="A21" s="3"/>
      <c r="B21" s="19"/>
      <c r="C21" s="29"/>
      <c r="E21" s="27"/>
      <c r="F21" s="53"/>
      <c r="G21" s="53"/>
      <c r="H21" s="53"/>
    </row>
    <row r="22" spans="1:21">
      <c r="A22" s="3"/>
      <c r="B22" s="19"/>
      <c r="C22" s="11"/>
      <c r="E22" s="27"/>
      <c r="F22" s="53"/>
      <c r="G22" s="53"/>
      <c r="H22" s="53"/>
    </row>
    <row r="23" spans="1:21">
      <c r="A23" s="20" t="s">
        <v>23</v>
      </c>
      <c r="B23" s="21"/>
      <c r="C23" s="48"/>
      <c r="E23" s="27"/>
      <c r="F23" s="53"/>
      <c r="G23" s="53"/>
      <c r="H23" s="53"/>
    </row>
    <row r="24" spans="1:21" ht="17.25">
      <c r="A24" s="43" t="s">
        <v>6</v>
      </c>
      <c r="B24" s="55" t="s">
        <v>21</v>
      </c>
      <c r="C24" s="55" t="s">
        <v>22</v>
      </c>
    </row>
    <row r="25" spans="1:21">
      <c r="A25" s="3" t="s">
        <v>27</v>
      </c>
      <c r="B25" s="42">
        <f>NPV(B$8,B63:Z63)/$B$5</f>
        <v>-306.02825745747975</v>
      </c>
      <c r="C25" s="22">
        <f>B25/25</f>
        <v>-12.24113029829919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1:21">
      <c r="A26" s="3" t="s">
        <v>28</v>
      </c>
      <c r="B26" s="42">
        <f>NPV(B$8,B64:Z64)/$B$5</f>
        <v>-639.30393313315528</v>
      </c>
      <c r="C26" s="22">
        <f>B26/25</f>
        <v>-25.572157325326213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21">
      <c r="A27" s="3" t="s">
        <v>29</v>
      </c>
      <c r="B27" s="42">
        <f>NPV(B$8,B65:Z65)/$B$5</f>
        <v>-1139.217446646669</v>
      </c>
      <c r="C27" s="22">
        <f>B27/25</f>
        <v>-45.56869786586676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21">
      <c r="A28" s="47" t="s">
        <v>30</v>
      </c>
      <c r="B28" s="42">
        <f>NPV(B$8,B66:Z66)/$B$5</f>
        <v>-2180.7039331331553</v>
      </c>
      <c r="C28" s="22">
        <f>B28/25</f>
        <v>-87.228157325326208</v>
      </c>
    </row>
    <row r="31" spans="1:21">
      <c r="A31" s="24" t="s">
        <v>0</v>
      </c>
      <c r="E31" s="25"/>
      <c r="F31" s="26"/>
    </row>
    <row r="32" spans="1:21">
      <c r="A32" s="24"/>
    </row>
    <row r="33" spans="1:26">
      <c r="A33" s="27" t="s">
        <v>10</v>
      </c>
    </row>
    <row r="34" spans="1:26">
      <c r="A34" s="28" t="s">
        <v>1</v>
      </c>
      <c r="B34" s="29">
        <v>2011</v>
      </c>
      <c r="C34" s="29">
        <v>2012</v>
      </c>
      <c r="D34" s="29">
        <v>2013</v>
      </c>
      <c r="E34" s="29">
        <v>2014</v>
      </c>
      <c r="F34" s="29">
        <v>2015</v>
      </c>
      <c r="G34" s="29">
        <v>2016</v>
      </c>
      <c r="H34" s="29">
        <v>2017</v>
      </c>
      <c r="I34" s="29">
        <v>2018</v>
      </c>
      <c r="J34" s="29">
        <v>2019</v>
      </c>
      <c r="K34" s="29">
        <v>2020</v>
      </c>
      <c r="L34" s="29">
        <v>2021</v>
      </c>
      <c r="M34" s="29">
        <v>2022</v>
      </c>
      <c r="N34" s="29">
        <v>2023</v>
      </c>
      <c r="O34" s="29">
        <v>2024</v>
      </c>
      <c r="P34" s="29">
        <v>2025</v>
      </c>
      <c r="Q34" s="29">
        <v>2026</v>
      </c>
      <c r="R34" s="29">
        <v>2027</v>
      </c>
      <c r="S34" s="29">
        <v>2028</v>
      </c>
      <c r="T34" s="29">
        <v>2029</v>
      </c>
      <c r="U34" s="29">
        <v>2030</v>
      </c>
      <c r="V34" s="29">
        <v>2031</v>
      </c>
      <c r="W34" s="29">
        <v>2032</v>
      </c>
      <c r="X34" s="29">
        <v>2033</v>
      </c>
      <c r="Y34" s="29">
        <v>2034</v>
      </c>
      <c r="Z34" s="29">
        <v>2035</v>
      </c>
    </row>
    <row r="35" spans="1:26">
      <c r="A35" s="30" t="s">
        <v>2</v>
      </c>
      <c r="B35" s="31">
        <v>1</v>
      </c>
      <c r="C35" s="31">
        <v>2</v>
      </c>
      <c r="D35" s="31">
        <v>3</v>
      </c>
      <c r="E35" s="31">
        <v>4</v>
      </c>
      <c r="F35" s="31">
        <v>5</v>
      </c>
      <c r="G35" s="31">
        <v>6</v>
      </c>
      <c r="H35" s="31">
        <v>7</v>
      </c>
      <c r="I35" s="31">
        <v>8</v>
      </c>
      <c r="J35" s="31">
        <v>9</v>
      </c>
      <c r="K35" s="31">
        <v>10</v>
      </c>
      <c r="L35" s="31">
        <v>11</v>
      </c>
      <c r="M35" s="31">
        <v>12</v>
      </c>
      <c r="N35" s="31">
        <v>13</v>
      </c>
      <c r="O35" s="31">
        <v>14</v>
      </c>
      <c r="P35" s="31">
        <v>15</v>
      </c>
      <c r="Q35" s="31">
        <v>16</v>
      </c>
      <c r="R35" s="31">
        <v>17</v>
      </c>
      <c r="S35" s="31">
        <v>18</v>
      </c>
      <c r="T35" s="31">
        <v>19</v>
      </c>
      <c r="U35" s="31">
        <v>20</v>
      </c>
      <c r="V35" s="31">
        <v>21</v>
      </c>
      <c r="W35" s="31">
        <v>22</v>
      </c>
      <c r="X35" s="31">
        <v>23</v>
      </c>
      <c r="Y35" s="31">
        <v>24</v>
      </c>
      <c r="Z35" s="31">
        <v>25</v>
      </c>
    </row>
    <row r="36" spans="1:26">
      <c r="A36" s="182" t="s">
        <v>131</v>
      </c>
      <c r="B36" s="32">
        <f>$B$5*$B$6*$B$15</f>
        <v>-77.069999999999993</v>
      </c>
      <c r="C36" s="32">
        <f>$C$5*$C$6*$B$15</f>
        <v>0</v>
      </c>
      <c r="D36" s="32">
        <f t="shared" ref="D36:Z36" si="0">$C$5*$C$6*$B$15</f>
        <v>0</v>
      </c>
      <c r="E36" s="32">
        <f t="shared" si="0"/>
        <v>0</v>
      </c>
      <c r="F36" s="32">
        <f t="shared" si="0"/>
        <v>0</v>
      </c>
      <c r="G36" s="32">
        <f t="shared" si="0"/>
        <v>0</v>
      </c>
      <c r="H36" s="32">
        <f t="shared" si="0"/>
        <v>0</v>
      </c>
      <c r="I36" s="32">
        <f t="shared" si="0"/>
        <v>0</v>
      </c>
      <c r="J36" s="32">
        <f t="shared" si="0"/>
        <v>0</v>
      </c>
      <c r="K36" s="32">
        <f t="shared" si="0"/>
        <v>0</v>
      </c>
      <c r="L36" s="32">
        <f t="shared" si="0"/>
        <v>0</v>
      </c>
      <c r="M36" s="32">
        <f t="shared" si="0"/>
        <v>0</v>
      </c>
      <c r="N36" s="32">
        <f t="shared" si="0"/>
        <v>0</v>
      </c>
      <c r="O36" s="32">
        <f t="shared" si="0"/>
        <v>0</v>
      </c>
      <c r="P36" s="32">
        <f t="shared" si="0"/>
        <v>0</v>
      </c>
      <c r="Q36" s="32">
        <f t="shared" si="0"/>
        <v>0</v>
      </c>
      <c r="R36" s="32">
        <f t="shared" si="0"/>
        <v>0</v>
      </c>
      <c r="S36" s="32">
        <f t="shared" si="0"/>
        <v>0</v>
      </c>
      <c r="T36" s="32">
        <f t="shared" si="0"/>
        <v>0</v>
      </c>
      <c r="U36" s="32">
        <f t="shared" si="0"/>
        <v>0</v>
      </c>
      <c r="V36" s="32">
        <f t="shared" si="0"/>
        <v>0</v>
      </c>
      <c r="W36" s="32">
        <f t="shared" si="0"/>
        <v>0</v>
      </c>
      <c r="X36" s="32">
        <f t="shared" si="0"/>
        <v>0</v>
      </c>
      <c r="Y36" s="32">
        <f t="shared" si="0"/>
        <v>0</v>
      </c>
      <c r="Z36" s="32">
        <f t="shared" si="0"/>
        <v>0</v>
      </c>
    </row>
    <row r="37" spans="1:26">
      <c r="A37" s="1"/>
      <c r="C37" s="33"/>
      <c r="D37" s="13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>
      <c r="A38" s="27" t="s">
        <v>11</v>
      </c>
      <c r="C38" s="13"/>
      <c r="D38" s="13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>
      <c r="A39" s="28" t="s">
        <v>1</v>
      </c>
      <c r="B39" s="29">
        <v>2011</v>
      </c>
      <c r="C39" s="29">
        <v>2012</v>
      </c>
      <c r="D39" s="29">
        <v>2013</v>
      </c>
      <c r="E39" s="29">
        <v>2014</v>
      </c>
      <c r="F39" s="29">
        <v>2015</v>
      </c>
      <c r="G39" s="29">
        <v>2016</v>
      </c>
      <c r="H39" s="29">
        <v>2017</v>
      </c>
      <c r="I39" s="29">
        <v>2018</v>
      </c>
      <c r="J39" s="29">
        <v>2019</v>
      </c>
      <c r="K39" s="29">
        <v>2020</v>
      </c>
      <c r="L39" s="29">
        <v>2021</v>
      </c>
      <c r="M39" s="29">
        <v>2022</v>
      </c>
      <c r="N39" s="29">
        <v>2023</v>
      </c>
      <c r="O39" s="29">
        <v>2024</v>
      </c>
      <c r="P39" s="29">
        <v>2025</v>
      </c>
      <c r="Q39" s="29">
        <v>2026</v>
      </c>
      <c r="R39" s="29">
        <v>2027</v>
      </c>
      <c r="S39" s="29">
        <v>2028</v>
      </c>
      <c r="T39" s="29">
        <v>2029</v>
      </c>
      <c r="U39" s="29">
        <v>2030</v>
      </c>
      <c r="V39" s="29">
        <v>2031</v>
      </c>
      <c r="W39" s="29">
        <v>2032</v>
      </c>
      <c r="X39" s="29">
        <v>2033</v>
      </c>
      <c r="Y39" s="29">
        <v>2034</v>
      </c>
      <c r="Z39" s="29">
        <v>2035</v>
      </c>
    </row>
    <row r="40" spans="1:26">
      <c r="A40" s="30" t="s">
        <v>2</v>
      </c>
      <c r="B40" s="31">
        <v>1</v>
      </c>
      <c r="C40" s="31">
        <v>2</v>
      </c>
      <c r="D40" s="31">
        <v>3</v>
      </c>
      <c r="E40" s="31">
        <v>4</v>
      </c>
      <c r="F40" s="31">
        <v>5</v>
      </c>
      <c r="G40" s="31">
        <v>6</v>
      </c>
      <c r="H40" s="31">
        <v>7</v>
      </c>
      <c r="I40" s="31">
        <v>8</v>
      </c>
      <c r="J40" s="31">
        <v>9</v>
      </c>
      <c r="K40" s="31">
        <v>10</v>
      </c>
      <c r="L40" s="31">
        <v>11</v>
      </c>
      <c r="M40" s="31">
        <v>12</v>
      </c>
      <c r="N40" s="31">
        <v>13</v>
      </c>
      <c r="O40" s="31">
        <v>14</v>
      </c>
      <c r="P40" s="31">
        <v>15</v>
      </c>
      <c r="Q40" s="31">
        <v>16</v>
      </c>
      <c r="R40" s="31">
        <v>17</v>
      </c>
      <c r="S40" s="31">
        <v>18</v>
      </c>
      <c r="T40" s="31">
        <v>19</v>
      </c>
      <c r="U40" s="31">
        <v>20</v>
      </c>
      <c r="V40" s="31">
        <v>21</v>
      </c>
      <c r="W40" s="31">
        <v>22</v>
      </c>
      <c r="X40" s="31">
        <v>23</v>
      </c>
      <c r="Y40" s="31">
        <v>24</v>
      </c>
      <c r="Z40" s="31">
        <v>25</v>
      </c>
    </row>
    <row r="41" spans="1:26">
      <c r="A41" s="44" t="s">
        <v>27</v>
      </c>
      <c r="B41" s="34">
        <v>3</v>
      </c>
      <c r="C41" s="34">
        <v>3</v>
      </c>
      <c r="D41" s="34">
        <v>3</v>
      </c>
      <c r="E41" s="34">
        <v>3</v>
      </c>
      <c r="F41" s="34">
        <v>3</v>
      </c>
      <c r="G41" s="34">
        <v>3</v>
      </c>
      <c r="H41" s="34">
        <v>3</v>
      </c>
      <c r="I41" s="34">
        <v>3</v>
      </c>
      <c r="J41" s="34">
        <v>3</v>
      </c>
      <c r="K41" s="34">
        <v>3</v>
      </c>
      <c r="L41" s="34">
        <v>3</v>
      </c>
      <c r="M41" s="34">
        <v>3</v>
      </c>
      <c r="N41" s="34">
        <v>3</v>
      </c>
      <c r="O41" s="34">
        <v>3</v>
      </c>
      <c r="P41" s="34">
        <v>3</v>
      </c>
      <c r="Q41" s="34">
        <v>3</v>
      </c>
      <c r="R41" s="34">
        <v>3</v>
      </c>
      <c r="S41" s="34">
        <v>3</v>
      </c>
      <c r="T41" s="34">
        <v>3</v>
      </c>
      <c r="U41" s="34">
        <v>3</v>
      </c>
      <c r="V41" s="34">
        <v>3</v>
      </c>
      <c r="W41" s="34">
        <v>3</v>
      </c>
      <c r="X41" s="34">
        <v>3</v>
      </c>
      <c r="Y41" s="34">
        <v>3</v>
      </c>
      <c r="Z41" s="34">
        <v>3</v>
      </c>
    </row>
    <row r="42" spans="1:26">
      <c r="A42" s="44" t="s">
        <v>28</v>
      </c>
      <c r="B42" s="34">
        <v>7.8</v>
      </c>
      <c r="C42" s="34">
        <v>7.8</v>
      </c>
      <c r="D42" s="34">
        <v>7.8</v>
      </c>
      <c r="E42" s="34">
        <v>7.8</v>
      </c>
      <c r="F42" s="34">
        <v>7.8</v>
      </c>
      <c r="G42" s="34">
        <v>7.8</v>
      </c>
      <c r="H42" s="34">
        <v>7.8</v>
      </c>
      <c r="I42" s="34">
        <v>7.8</v>
      </c>
      <c r="J42" s="34">
        <v>7.8</v>
      </c>
      <c r="K42" s="34">
        <v>7.8</v>
      </c>
      <c r="L42" s="34">
        <v>7.8</v>
      </c>
      <c r="M42" s="34">
        <v>7.8</v>
      </c>
      <c r="N42" s="34">
        <v>7.8</v>
      </c>
      <c r="O42" s="34">
        <v>7.8</v>
      </c>
      <c r="P42" s="34">
        <v>7.8</v>
      </c>
      <c r="Q42" s="34">
        <v>7.8</v>
      </c>
      <c r="R42" s="34">
        <v>7.8</v>
      </c>
      <c r="S42" s="34">
        <v>7.8</v>
      </c>
      <c r="T42" s="34">
        <v>7.8</v>
      </c>
      <c r="U42" s="34">
        <v>7.8</v>
      </c>
      <c r="V42" s="34">
        <v>7.8</v>
      </c>
      <c r="W42" s="34">
        <v>7.8</v>
      </c>
      <c r="X42" s="34">
        <v>7.8</v>
      </c>
      <c r="Y42" s="34">
        <v>7.8</v>
      </c>
      <c r="Z42" s="34">
        <v>7.8</v>
      </c>
    </row>
    <row r="43" spans="1:26">
      <c r="A43" s="44" t="s">
        <v>29</v>
      </c>
      <c r="B43" s="34">
        <v>15</v>
      </c>
      <c r="C43" s="34">
        <v>15</v>
      </c>
      <c r="D43" s="34">
        <v>15</v>
      </c>
      <c r="E43" s="34">
        <v>15</v>
      </c>
      <c r="F43" s="34">
        <v>15</v>
      </c>
      <c r="G43" s="34">
        <v>15</v>
      </c>
      <c r="H43" s="34">
        <v>15</v>
      </c>
      <c r="I43" s="34">
        <v>15</v>
      </c>
      <c r="J43" s="34">
        <v>15</v>
      </c>
      <c r="K43" s="34">
        <v>15</v>
      </c>
      <c r="L43" s="34">
        <v>15</v>
      </c>
      <c r="M43" s="34">
        <v>15</v>
      </c>
      <c r="N43" s="34">
        <v>15</v>
      </c>
      <c r="O43" s="34">
        <v>15</v>
      </c>
      <c r="P43" s="34">
        <v>15</v>
      </c>
      <c r="Q43" s="34">
        <v>15</v>
      </c>
      <c r="R43" s="34">
        <v>15</v>
      </c>
      <c r="S43" s="34">
        <v>15</v>
      </c>
      <c r="T43" s="34">
        <v>15</v>
      </c>
      <c r="U43" s="34">
        <v>15</v>
      </c>
      <c r="V43" s="34">
        <v>15</v>
      </c>
      <c r="W43" s="34">
        <v>15</v>
      </c>
      <c r="X43" s="34">
        <v>15</v>
      </c>
      <c r="Y43" s="34">
        <v>15</v>
      </c>
      <c r="Z43" s="34">
        <v>15</v>
      </c>
    </row>
    <row r="44" spans="1:26">
      <c r="A44" s="1" t="s">
        <v>30</v>
      </c>
      <c r="B44" s="34">
        <v>30</v>
      </c>
      <c r="C44" s="34">
        <v>30</v>
      </c>
      <c r="D44" s="34">
        <v>30</v>
      </c>
      <c r="E44" s="34">
        <v>30</v>
      </c>
      <c r="F44" s="34">
        <v>30</v>
      </c>
      <c r="G44" s="34">
        <v>30</v>
      </c>
      <c r="H44" s="34">
        <v>30</v>
      </c>
      <c r="I44" s="34">
        <v>30</v>
      </c>
      <c r="J44" s="34">
        <v>30</v>
      </c>
      <c r="K44" s="34">
        <v>30</v>
      </c>
      <c r="L44" s="34">
        <v>30</v>
      </c>
      <c r="M44" s="34">
        <v>30</v>
      </c>
      <c r="N44" s="34">
        <v>30</v>
      </c>
      <c r="O44" s="34">
        <v>30</v>
      </c>
      <c r="P44" s="34">
        <v>30</v>
      </c>
      <c r="Q44" s="34">
        <v>30</v>
      </c>
      <c r="R44" s="34">
        <v>30</v>
      </c>
      <c r="S44" s="34">
        <v>30</v>
      </c>
      <c r="T44" s="34">
        <v>30</v>
      </c>
      <c r="U44" s="34">
        <v>30</v>
      </c>
      <c r="V44" s="34">
        <v>30</v>
      </c>
      <c r="W44" s="34">
        <v>30</v>
      </c>
      <c r="X44" s="34">
        <v>30</v>
      </c>
      <c r="Y44" s="34">
        <v>30</v>
      </c>
      <c r="Z44" s="34">
        <v>30</v>
      </c>
    </row>
    <row r="45" spans="1:26">
      <c r="A45" s="1"/>
    </row>
    <row r="46" spans="1:26">
      <c r="A46" s="27" t="s">
        <v>12</v>
      </c>
    </row>
    <row r="47" spans="1:26">
      <c r="A47" s="28" t="s">
        <v>1</v>
      </c>
      <c r="B47" s="29">
        <v>2011</v>
      </c>
      <c r="C47" s="29">
        <v>2012</v>
      </c>
      <c r="D47" s="29">
        <v>2013</v>
      </c>
      <c r="E47" s="29">
        <v>2014</v>
      </c>
      <c r="F47" s="29">
        <v>2015</v>
      </c>
      <c r="G47" s="29">
        <v>2016</v>
      </c>
      <c r="H47" s="29">
        <v>2017</v>
      </c>
      <c r="I47" s="29">
        <v>2018</v>
      </c>
      <c r="J47" s="29">
        <v>2019</v>
      </c>
      <c r="K47" s="29">
        <v>2020</v>
      </c>
      <c r="L47" s="29">
        <v>2021</v>
      </c>
      <c r="M47" s="29">
        <v>2022</v>
      </c>
      <c r="N47" s="29">
        <v>2023</v>
      </c>
      <c r="O47" s="29">
        <v>2024</v>
      </c>
      <c r="P47" s="29">
        <v>2025</v>
      </c>
      <c r="Q47" s="29">
        <v>2026</v>
      </c>
      <c r="R47" s="29">
        <v>2027</v>
      </c>
      <c r="S47" s="29">
        <v>2028</v>
      </c>
      <c r="T47" s="29">
        <v>2029</v>
      </c>
      <c r="U47" s="29">
        <v>2030</v>
      </c>
      <c r="V47" s="29">
        <v>2031</v>
      </c>
      <c r="W47" s="29">
        <v>2032</v>
      </c>
      <c r="X47" s="29">
        <v>2033</v>
      </c>
      <c r="Y47" s="29">
        <v>2034</v>
      </c>
      <c r="Z47" s="29">
        <v>2035</v>
      </c>
    </row>
    <row r="48" spans="1:26">
      <c r="A48" s="30" t="s">
        <v>2</v>
      </c>
      <c r="B48" s="31">
        <v>1</v>
      </c>
      <c r="C48" s="31">
        <v>2</v>
      </c>
      <c r="D48" s="31">
        <v>3</v>
      </c>
      <c r="E48" s="31">
        <v>4</v>
      </c>
      <c r="F48" s="31">
        <v>5</v>
      </c>
      <c r="G48" s="31">
        <v>6</v>
      </c>
      <c r="H48" s="31">
        <v>7</v>
      </c>
      <c r="I48" s="31">
        <v>8</v>
      </c>
      <c r="J48" s="31">
        <v>9</v>
      </c>
      <c r="K48" s="31">
        <v>10</v>
      </c>
      <c r="L48" s="31">
        <v>11</v>
      </c>
      <c r="M48" s="31">
        <v>12</v>
      </c>
      <c r="N48" s="31">
        <v>13</v>
      </c>
      <c r="O48" s="31">
        <v>14</v>
      </c>
      <c r="P48" s="31">
        <v>15</v>
      </c>
      <c r="Q48" s="31">
        <v>16</v>
      </c>
      <c r="R48" s="31">
        <v>17</v>
      </c>
      <c r="S48" s="31">
        <v>18</v>
      </c>
      <c r="T48" s="31">
        <v>19</v>
      </c>
      <c r="U48" s="31">
        <v>20</v>
      </c>
      <c r="V48" s="31">
        <v>21</v>
      </c>
      <c r="W48" s="31">
        <v>22</v>
      </c>
      <c r="X48" s="31">
        <v>23</v>
      </c>
      <c r="Y48" s="31">
        <v>24</v>
      </c>
      <c r="Z48" s="31">
        <v>25</v>
      </c>
    </row>
    <row r="49" spans="1:27">
      <c r="A49" s="44" t="s">
        <v>27</v>
      </c>
      <c r="B49" s="35">
        <f t="shared" ref="B49:Z52" si="1">B41*B$36</f>
        <v>-231.20999999999998</v>
      </c>
      <c r="C49" s="35">
        <f t="shared" si="1"/>
        <v>0</v>
      </c>
      <c r="D49" s="35">
        <f t="shared" si="1"/>
        <v>0</v>
      </c>
      <c r="E49" s="35">
        <f t="shared" si="1"/>
        <v>0</v>
      </c>
      <c r="F49" s="35">
        <f t="shared" si="1"/>
        <v>0</v>
      </c>
      <c r="G49" s="35">
        <f t="shared" si="1"/>
        <v>0</v>
      </c>
      <c r="H49" s="35">
        <f t="shared" si="1"/>
        <v>0</v>
      </c>
      <c r="I49" s="35">
        <f t="shared" si="1"/>
        <v>0</v>
      </c>
      <c r="J49" s="35">
        <f t="shared" si="1"/>
        <v>0</v>
      </c>
      <c r="K49" s="35">
        <f t="shared" si="1"/>
        <v>0</v>
      </c>
      <c r="L49" s="35">
        <f t="shared" si="1"/>
        <v>0</v>
      </c>
      <c r="M49" s="35">
        <f t="shared" si="1"/>
        <v>0</v>
      </c>
      <c r="N49" s="35">
        <f t="shared" si="1"/>
        <v>0</v>
      </c>
      <c r="O49" s="35">
        <f t="shared" si="1"/>
        <v>0</v>
      </c>
      <c r="P49" s="35">
        <f t="shared" si="1"/>
        <v>0</v>
      </c>
      <c r="Q49" s="35">
        <f t="shared" si="1"/>
        <v>0</v>
      </c>
      <c r="R49" s="35">
        <f t="shared" si="1"/>
        <v>0</v>
      </c>
      <c r="S49" s="35">
        <f t="shared" si="1"/>
        <v>0</v>
      </c>
      <c r="T49" s="35">
        <f t="shared" si="1"/>
        <v>0</v>
      </c>
      <c r="U49" s="35">
        <f t="shared" si="1"/>
        <v>0</v>
      </c>
      <c r="V49" s="35">
        <f t="shared" si="1"/>
        <v>0</v>
      </c>
      <c r="W49" s="35">
        <f t="shared" si="1"/>
        <v>0</v>
      </c>
      <c r="X49" s="35">
        <f t="shared" si="1"/>
        <v>0</v>
      </c>
      <c r="Y49" s="35">
        <f t="shared" si="1"/>
        <v>0</v>
      </c>
      <c r="Z49" s="35">
        <f t="shared" si="1"/>
        <v>0</v>
      </c>
    </row>
    <row r="50" spans="1:27">
      <c r="A50" s="44" t="s">
        <v>28</v>
      </c>
      <c r="B50" s="35">
        <f t="shared" si="1"/>
        <v>-601.14599999999996</v>
      </c>
      <c r="C50" s="35">
        <f t="shared" si="1"/>
        <v>0</v>
      </c>
      <c r="D50" s="35">
        <f t="shared" si="1"/>
        <v>0</v>
      </c>
      <c r="E50" s="35">
        <f t="shared" si="1"/>
        <v>0</v>
      </c>
      <c r="F50" s="35">
        <f t="shared" si="1"/>
        <v>0</v>
      </c>
      <c r="G50" s="35">
        <f t="shared" si="1"/>
        <v>0</v>
      </c>
      <c r="H50" s="35">
        <f t="shared" si="1"/>
        <v>0</v>
      </c>
      <c r="I50" s="35">
        <f t="shared" si="1"/>
        <v>0</v>
      </c>
      <c r="J50" s="35">
        <f t="shared" si="1"/>
        <v>0</v>
      </c>
      <c r="K50" s="35">
        <f t="shared" si="1"/>
        <v>0</v>
      </c>
      <c r="L50" s="35">
        <f t="shared" si="1"/>
        <v>0</v>
      </c>
      <c r="M50" s="35">
        <f t="shared" si="1"/>
        <v>0</v>
      </c>
      <c r="N50" s="35">
        <f t="shared" si="1"/>
        <v>0</v>
      </c>
      <c r="O50" s="35">
        <f t="shared" si="1"/>
        <v>0</v>
      </c>
      <c r="P50" s="35">
        <f t="shared" si="1"/>
        <v>0</v>
      </c>
      <c r="Q50" s="35">
        <f t="shared" si="1"/>
        <v>0</v>
      </c>
      <c r="R50" s="35">
        <f t="shared" si="1"/>
        <v>0</v>
      </c>
      <c r="S50" s="35">
        <f t="shared" si="1"/>
        <v>0</v>
      </c>
      <c r="T50" s="35">
        <f t="shared" si="1"/>
        <v>0</v>
      </c>
      <c r="U50" s="35">
        <f t="shared" si="1"/>
        <v>0</v>
      </c>
      <c r="V50" s="35">
        <f t="shared" si="1"/>
        <v>0</v>
      </c>
      <c r="W50" s="35">
        <f t="shared" si="1"/>
        <v>0</v>
      </c>
      <c r="X50" s="35">
        <f t="shared" si="1"/>
        <v>0</v>
      </c>
      <c r="Y50" s="35">
        <f t="shared" si="1"/>
        <v>0</v>
      </c>
      <c r="Z50" s="35">
        <f t="shared" si="1"/>
        <v>0</v>
      </c>
    </row>
    <row r="51" spans="1:27">
      <c r="A51" s="44" t="s">
        <v>29</v>
      </c>
      <c r="B51" s="35">
        <f t="shared" si="1"/>
        <v>-1156.05</v>
      </c>
      <c r="C51" s="35">
        <f t="shared" si="1"/>
        <v>0</v>
      </c>
      <c r="D51" s="35">
        <f t="shared" si="1"/>
        <v>0</v>
      </c>
      <c r="E51" s="35">
        <f t="shared" si="1"/>
        <v>0</v>
      </c>
      <c r="F51" s="35">
        <f t="shared" si="1"/>
        <v>0</v>
      </c>
      <c r="G51" s="35">
        <f t="shared" si="1"/>
        <v>0</v>
      </c>
      <c r="H51" s="35">
        <f t="shared" si="1"/>
        <v>0</v>
      </c>
      <c r="I51" s="35">
        <f t="shared" si="1"/>
        <v>0</v>
      </c>
      <c r="J51" s="35">
        <f t="shared" si="1"/>
        <v>0</v>
      </c>
      <c r="K51" s="35">
        <f t="shared" si="1"/>
        <v>0</v>
      </c>
      <c r="L51" s="35">
        <f t="shared" si="1"/>
        <v>0</v>
      </c>
      <c r="M51" s="35">
        <f t="shared" si="1"/>
        <v>0</v>
      </c>
      <c r="N51" s="35">
        <f t="shared" si="1"/>
        <v>0</v>
      </c>
      <c r="O51" s="35">
        <f t="shared" si="1"/>
        <v>0</v>
      </c>
      <c r="P51" s="35">
        <f t="shared" si="1"/>
        <v>0</v>
      </c>
      <c r="Q51" s="35">
        <f t="shared" si="1"/>
        <v>0</v>
      </c>
      <c r="R51" s="35">
        <f t="shared" si="1"/>
        <v>0</v>
      </c>
      <c r="S51" s="35">
        <f t="shared" si="1"/>
        <v>0</v>
      </c>
      <c r="T51" s="35">
        <f t="shared" si="1"/>
        <v>0</v>
      </c>
      <c r="U51" s="35">
        <f t="shared" si="1"/>
        <v>0</v>
      </c>
      <c r="V51" s="35">
        <f t="shared" si="1"/>
        <v>0</v>
      </c>
      <c r="W51" s="35">
        <f t="shared" si="1"/>
        <v>0</v>
      </c>
      <c r="X51" s="35">
        <f t="shared" si="1"/>
        <v>0</v>
      </c>
      <c r="Y51" s="35">
        <f t="shared" si="1"/>
        <v>0</v>
      </c>
      <c r="Z51" s="35">
        <f t="shared" si="1"/>
        <v>0</v>
      </c>
    </row>
    <row r="52" spans="1:27">
      <c r="A52" s="1" t="s">
        <v>30</v>
      </c>
      <c r="B52" s="35">
        <f t="shared" si="1"/>
        <v>-2312.1</v>
      </c>
      <c r="C52" s="35">
        <f t="shared" si="1"/>
        <v>0</v>
      </c>
      <c r="D52" s="35">
        <f t="shared" si="1"/>
        <v>0</v>
      </c>
      <c r="E52" s="35">
        <f t="shared" si="1"/>
        <v>0</v>
      </c>
      <c r="F52" s="35">
        <f t="shared" si="1"/>
        <v>0</v>
      </c>
      <c r="G52" s="35">
        <f t="shared" si="1"/>
        <v>0</v>
      </c>
      <c r="H52" s="35">
        <f t="shared" si="1"/>
        <v>0</v>
      </c>
      <c r="I52" s="35">
        <f t="shared" si="1"/>
        <v>0</v>
      </c>
      <c r="J52" s="35">
        <f t="shared" si="1"/>
        <v>0</v>
      </c>
      <c r="K52" s="35">
        <f t="shared" si="1"/>
        <v>0</v>
      </c>
      <c r="L52" s="35">
        <f t="shared" si="1"/>
        <v>0</v>
      </c>
      <c r="M52" s="35">
        <f t="shared" si="1"/>
        <v>0</v>
      </c>
      <c r="N52" s="35">
        <f t="shared" si="1"/>
        <v>0</v>
      </c>
      <c r="O52" s="35">
        <f t="shared" si="1"/>
        <v>0</v>
      </c>
      <c r="P52" s="35">
        <f t="shared" si="1"/>
        <v>0</v>
      </c>
      <c r="Q52" s="35">
        <f t="shared" si="1"/>
        <v>0</v>
      </c>
      <c r="R52" s="35">
        <f t="shared" si="1"/>
        <v>0</v>
      </c>
      <c r="S52" s="35">
        <f t="shared" si="1"/>
        <v>0</v>
      </c>
      <c r="T52" s="35">
        <f t="shared" si="1"/>
        <v>0</v>
      </c>
      <c r="U52" s="35">
        <f t="shared" si="1"/>
        <v>0</v>
      </c>
      <c r="V52" s="35">
        <f t="shared" si="1"/>
        <v>0</v>
      </c>
      <c r="W52" s="35">
        <f t="shared" si="1"/>
        <v>0</v>
      </c>
      <c r="X52" s="35">
        <f t="shared" si="1"/>
        <v>0</v>
      </c>
      <c r="Y52" s="35">
        <f t="shared" si="1"/>
        <v>0</v>
      </c>
      <c r="Z52" s="35">
        <f t="shared" si="1"/>
        <v>0</v>
      </c>
    </row>
    <row r="53" spans="1:27">
      <c r="A53" s="1"/>
      <c r="B53" s="35"/>
      <c r="C53" s="35"/>
      <c r="D53" s="35"/>
      <c r="E53" s="35"/>
      <c r="F53" s="35"/>
      <c r="G53" s="35"/>
      <c r="H53" s="35"/>
      <c r="I53" s="35"/>
      <c r="J53" s="35"/>
    </row>
    <row r="54" spans="1:27">
      <c r="A54" s="27" t="s">
        <v>13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27">
      <c r="A55" s="28" t="s">
        <v>1</v>
      </c>
      <c r="B55" s="29">
        <v>2011</v>
      </c>
      <c r="C55" s="29">
        <v>2012</v>
      </c>
      <c r="D55" s="29">
        <v>2013</v>
      </c>
      <c r="E55" s="29">
        <v>2014</v>
      </c>
      <c r="F55" s="29">
        <v>2015</v>
      </c>
      <c r="G55" s="29">
        <v>2016</v>
      </c>
      <c r="H55" s="29">
        <v>2017</v>
      </c>
      <c r="I55" s="29">
        <v>2018</v>
      </c>
      <c r="J55" s="29">
        <v>2019</v>
      </c>
      <c r="K55" s="29">
        <v>2020</v>
      </c>
      <c r="L55" s="29">
        <v>2021</v>
      </c>
      <c r="M55" s="29">
        <v>2022</v>
      </c>
      <c r="N55" s="29">
        <v>2023</v>
      </c>
      <c r="O55" s="29">
        <v>2024</v>
      </c>
      <c r="P55" s="29">
        <v>2025</v>
      </c>
      <c r="Q55" s="29">
        <v>2026</v>
      </c>
      <c r="R55" s="29">
        <v>2027</v>
      </c>
      <c r="S55" s="29">
        <v>2028</v>
      </c>
      <c r="T55" s="29">
        <v>2029</v>
      </c>
      <c r="U55" s="29">
        <v>2030</v>
      </c>
      <c r="V55" s="29">
        <v>2031</v>
      </c>
      <c r="W55" s="29">
        <v>2032</v>
      </c>
      <c r="X55" s="29">
        <v>2033</v>
      </c>
      <c r="Y55" s="29">
        <v>2034</v>
      </c>
      <c r="Z55" s="29">
        <v>2035</v>
      </c>
    </row>
    <row r="56" spans="1:27">
      <c r="A56" s="30" t="s">
        <v>2</v>
      </c>
      <c r="B56" s="31">
        <v>1</v>
      </c>
      <c r="C56" s="31">
        <v>2</v>
      </c>
      <c r="D56" s="31">
        <v>3</v>
      </c>
      <c r="E56" s="31">
        <v>4</v>
      </c>
      <c r="F56" s="31">
        <v>5</v>
      </c>
      <c r="G56" s="31">
        <v>6</v>
      </c>
      <c r="H56" s="31">
        <v>7</v>
      </c>
      <c r="I56" s="31">
        <v>8</v>
      </c>
      <c r="J56" s="31">
        <v>9</v>
      </c>
      <c r="K56" s="31">
        <v>10</v>
      </c>
      <c r="L56" s="31">
        <v>11</v>
      </c>
      <c r="M56" s="31">
        <v>12</v>
      </c>
      <c r="N56" s="31">
        <v>13</v>
      </c>
      <c r="O56" s="31">
        <v>14</v>
      </c>
      <c r="P56" s="31">
        <v>15</v>
      </c>
      <c r="Q56" s="31">
        <v>16</v>
      </c>
      <c r="R56" s="31">
        <v>17</v>
      </c>
      <c r="S56" s="31">
        <v>18</v>
      </c>
      <c r="T56" s="31">
        <v>19</v>
      </c>
      <c r="U56" s="31">
        <v>20</v>
      </c>
      <c r="V56" s="31">
        <v>21</v>
      </c>
      <c r="W56" s="31">
        <v>22</v>
      </c>
      <c r="X56" s="31">
        <v>23</v>
      </c>
      <c r="Y56" s="31">
        <v>24</v>
      </c>
      <c r="Z56" s="31">
        <v>25</v>
      </c>
    </row>
    <row r="57" spans="1:27">
      <c r="A57" s="36" t="s">
        <v>3</v>
      </c>
      <c r="B57" s="37">
        <f>B5*B19</f>
        <v>25</v>
      </c>
      <c r="C57" s="37">
        <f t="shared" ref="C57:Y57" si="2">$B$5*$B$20</f>
        <v>10</v>
      </c>
      <c r="D57" s="37">
        <f t="shared" si="2"/>
        <v>10</v>
      </c>
      <c r="E57" s="37">
        <f t="shared" si="2"/>
        <v>10</v>
      </c>
      <c r="F57" s="37">
        <f t="shared" si="2"/>
        <v>10</v>
      </c>
      <c r="G57" s="37">
        <f t="shared" si="2"/>
        <v>10</v>
      </c>
      <c r="H57" s="37">
        <f t="shared" si="2"/>
        <v>10</v>
      </c>
      <c r="I57" s="37">
        <f t="shared" si="2"/>
        <v>10</v>
      </c>
      <c r="J57" s="37">
        <f t="shared" si="2"/>
        <v>10</v>
      </c>
      <c r="K57" s="37">
        <f t="shared" si="2"/>
        <v>10</v>
      </c>
      <c r="L57" s="37">
        <f t="shared" si="2"/>
        <v>10</v>
      </c>
      <c r="M57" s="37">
        <f t="shared" si="2"/>
        <v>10</v>
      </c>
      <c r="N57" s="37">
        <f t="shared" si="2"/>
        <v>10</v>
      </c>
      <c r="O57" s="37">
        <f t="shared" si="2"/>
        <v>10</v>
      </c>
      <c r="P57" s="37">
        <f t="shared" si="2"/>
        <v>10</v>
      </c>
      <c r="Q57" s="37">
        <f t="shared" si="2"/>
        <v>10</v>
      </c>
      <c r="R57" s="37">
        <f t="shared" si="2"/>
        <v>10</v>
      </c>
      <c r="S57" s="37">
        <f t="shared" si="2"/>
        <v>10</v>
      </c>
      <c r="T57" s="37">
        <f t="shared" si="2"/>
        <v>10</v>
      </c>
      <c r="U57" s="37">
        <f t="shared" si="2"/>
        <v>10</v>
      </c>
      <c r="V57" s="37">
        <f t="shared" si="2"/>
        <v>10</v>
      </c>
      <c r="W57" s="37">
        <f t="shared" si="2"/>
        <v>10</v>
      </c>
      <c r="X57" s="37">
        <f t="shared" si="2"/>
        <v>10</v>
      </c>
      <c r="Y57" s="37">
        <f t="shared" si="2"/>
        <v>10</v>
      </c>
      <c r="Z57" s="37">
        <f>$B$5*$B$20</f>
        <v>10</v>
      </c>
      <c r="AA57" s="23"/>
    </row>
    <row r="58" spans="1:27">
      <c r="A58" s="1"/>
      <c r="C58" s="13"/>
      <c r="D58" s="13"/>
      <c r="E58" s="13"/>
      <c r="F58" s="13"/>
      <c r="G58" s="13"/>
      <c r="H58" s="13"/>
      <c r="I58" s="13"/>
      <c r="J58" s="13"/>
      <c r="K58" s="13"/>
    </row>
    <row r="59" spans="1:27">
      <c r="A59" s="27" t="s">
        <v>14</v>
      </c>
    </row>
    <row r="60" spans="1:27">
      <c r="A60" s="28" t="s">
        <v>1</v>
      </c>
      <c r="B60" s="29">
        <v>2011</v>
      </c>
      <c r="C60" s="29">
        <v>2012</v>
      </c>
      <c r="D60" s="29">
        <v>2013</v>
      </c>
      <c r="E60" s="29">
        <v>2014</v>
      </c>
      <c r="F60" s="29">
        <v>2015</v>
      </c>
      <c r="G60" s="29">
        <v>2016</v>
      </c>
      <c r="H60" s="29">
        <v>2017</v>
      </c>
      <c r="I60" s="29">
        <v>2018</v>
      </c>
      <c r="J60" s="29">
        <v>2019</v>
      </c>
      <c r="K60" s="29">
        <v>2020</v>
      </c>
      <c r="L60" s="29">
        <v>2021</v>
      </c>
      <c r="M60" s="29">
        <v>2022</v>
      </c>
      <c r="N60" s="29">
        <v>2023</v>
      </c>
      <c r="O60" s="29">
        <v>2024</v>
      </c>
      <c r="P60" s="29">
        <v>2025</v>
      </c>
      <c r="Q60" s="29">
        <v>2026</v>
      </c>
      <c r="R60" s="29">
        <v>2027</v>
      </c>
      <c r="S60" s="29">
        <v>2028</v>
      </c>
      <c r="T60" s="29">
        <v>2029</v>
      </c>
      <c r="U60" s="29">
        <v>2030</v>
      </c>
      <c r="V60" s="29">
        <v>2031</v>
      </c>
      <c r="W60" s="29">
        <v>2032</v>
      </c>
      <c r="X60" s="29">
        <v>2033</v>
      </c>
      <c r="Y60" s="29">
        <v>2034</v>
      </c>
      <c r="Z60" s="29">
        <v>2035</v>
      </c>
    </row>
    <row r="61" spans="1:27">
      <c r="A61" s="30" t="s">
        <v>2</v>
      </c>
      <c r="B61" s="31">
        <v>1</v>
      </c>
      <c r="C61" s="31">
        <v>2</v>
      </c>
      <c r="D61" s="31">
        <v>3</v>
      </c>
      <c r="E61" s="31">
        <v>4</v>
      </c>
      <c r="F61" s="31">
        <v>5</v>
      </c>
      <c r="G61" s="31">
        <v>6</v>
      </c>
      <c r="H61" s="31">
        <v>7</v>
      </c>
      <c r="I61" s="31">
        <v>8</v>
      </c>
      <c r="J61" s="31">
        <v>9</v>
      </c>
      <c r="K61" s="31">
        <v>10</v>
      </c>
      <c r="L61" s="31">
        <v>11</v>
      </c>
      <c r="M61" s="31">
        <v>12</v>
      </c>
      <c r="N61" s="31">
        <v>13</v>
      </c>
      <c r="O61" s="31">
        <v>14</v>
      </c>
      <c r="P61" s="31">
        <v>15</v>
      </c>
      <c r="Q61" s="31">
        <v>16</v>
      </c>
      <c r="R61" s="31">
        <v>17</v>
      </c>
      <c r="S61" s="31">
        <v>18</v>
      </c>
      <c r="T61" s="31">
        <v>19</v>
      </c>
      <c r="U61" s="31">
        <v>20</v>
      </c>
      <c r="V61" s="31">
        <v>21</v>
      </c>
      <c r="W61" s="31">
        <v>22</v>
      </c>
      <c r="X61" s="31">
        <v>23</v>
      </c>
      <c r="Y61" s="31">
        <v>24</v>
      </c>
      <c r="Z61" s="31">
        <v>25</v>
      </c>
    </row>
    <row r="62" spans="1:27">
      <c r="A62" s="27" t="s">
        <v>15</v>
      </c>
    </row>
    <row r="63" spans="1:27">
      <c r="A63" s="44" t="s">
        <v>27</v>
      </c>
      <c r="B63" s="23">
        <f t="shared" ref="B63:Z66" si="3">B49-B$57</f>
        <v>-256.20999999999998</v>
      </c>
      <c r="C63" s="23">
        <f t="shared" si="3"/>
        <v>-10</v>
      </c>
      <c r="D63" s="23">
        <f t="shared" si="3"/>
        <v>-10</v>
      </c>
      <c r="E63" s="23">
        <f t="shared" si="3"/>
        <v>-10</v>
      </c>
      <c r="F63" s="23">
        <f t="shared" si="3"/>
        <v>-10</v>
      </c>
      <c r="G63" s="23">
        <f t="shared" si="3"/>
        <v>-10</v>
      </c>
      <c r="H63" s="23">
        <f t="shared" si="3"/>
        <v>-10</v>
      </c>
      <c r="I63" s="23">
        <f t="shared" si="3"/>
        <v>-10</v>
      </c>
      <c r="J63" s="23">
        <f t="shared" si="3"/>
        <v>-10</v>
      </c>
      <c r="K63" s="23">
        <f t="shared" si="3"/>
        <v>-10</v>
      </c>
      <c r="L63" s="23">
        <f t="shared" si="3"/>
        <v>-10</v>
      </c>
      <c r="M63" s="23">
        <f t="shared" si="3"/>
        <v>-10</v>
      </c>
      <c r="N63" s="23">
        <f t="shared" si="3"/>
        <v>-10</v>
      </c>
      <c r="O63" s="23">
        <f t="shared" si="3"/>
        <v>-10</v>
      </c>
      <c r="P63" s="23">
        <f t="shared" si="3"/>
        <v>-10</v>
      </c>
      <c r="Q63" s="23">
        <f t="shared" si="3"/>
        <v>-10</v>
      </c>
      <c r="R63" s="23">
        <f t="shared" si="3"/>
        <v>-10</v>
      </c>
      <c r="S63" s="23">
        <f t="shared" si="3"/>
        <v>-10</v>
      </c>
      <c r="T63" s="23">
        <f t="shared" si="3"/>
        <v>-10</v>
      </c>
      <c r="U63" s="23">
        <f t="shared" si="3"/>
        <v>-10</v>
      </c>
      <c r="V63" s="23">
        <f t="shared" si="3"/>
        <v>-10</v>
      </c>
      <c r="W63" s="23">
        <f t="shared" si="3"/>
        <v>-10</v>
      </c>
      <c r="X63" s="23">
        <f t="shared" si="3"/>
        <v>-10</v>
      </c>
      <c r="Y63" s="23">
        <f t="shared" si="3"/>
        <v>-10</v>
      </c>
      <c r="Z63" s="23">
        <f t="shared" si="3"/>
        <v>-10</v>
      </c>
    </row>
    <row r="64" spans="1:27">
      <c r="A64" s="44" t="s">
        <v>28</v>
      </c>
      <c r="B64" s="23">
        <f t="shared" si="3"/>
        <v>-626.14599999999996</v>
      </c>
      <c r="C64" s="23">
        <f t="shared" si="3"/>
        <v>-10</v>
      </c>
      <c r="D64" s="23">
        <f t="shared" si="3"/>
        <v>-10</v>
      </c>
      <c r="E64" s="23">
        <f t="shared" si="3"/>
        <v>-10</v>
      </c>
      <c r="F64" s="23">
        <f t="shared" si="3"/>
        <v>-10</v>
      </c>
      <c r="G64" s="23">
        <f t="shared" si="3"/>
        <v>-10</v>
      </c>
      <c r="H64" s="23">
        <f t="shared" si="3"/>
        <v>-10</v>
      </c>
      <c r="I64" s="23">
        <f t="shared" si="3"/>
        <v>-10</v>
      </c>
      <c r="J64" s="23">
        <f t="shared" si="3"/>
        <v>-10</v>
      </c>
      <c r="K64" s="23">
        <f t="shared" si="3"/>
        <v>-10</v>
      </c>
      <c r="L64" s="23">
        <f t="shared" si="3"/>
        <v>-10</v>
      </c>
      <c r="M64" s="23">
        <f t="shared" si="3"/>
        <v>-10</v>
      </c>
      <c r="N64" s="23">
        <f t="shared" si="3"/>
        <v>-10</v>
      </c>
      <c r="O64" s="23">
        <f t="shared" si="3"/>
        <v>-10</v>
      </c>
      <c r="P64" s="23">
        <f t="shared" si="3"/>
        <v>-10</v>
      </c>
      <c r="Q64" s="23">
        <f t="shared" si="3"/>
        <v>-10</v>
      </c>
      <c r="R64" s="23">
        <f t="shared" si="3"/>
        <v>-10</v>
      </c>
      <c r="S64" s="23">
        <f t="shared" si="3"/>
        <v>-10</v>
      </c>
      <c r="T64" s="23">
        <f t="shared" si="3"/>
        <v>-10</v>
      </c>
      <c r="U64" s="23">
        <f t="shared" si="3"/>
        <v>-10</v>
      </c>
      <c r="V64" s="23">
        <f t="shared" si="3"/>
        <v>-10</v>
      </c>
      <c r="W64" s="23">
        <f t="shared" si="3"/>
        <v>-10</v>
      </c>
      <c r="X64" s="23">
        <f t="shared" si="3"/>
        <v>-10</v>
      </c>
      <c r="Y64" s="23">
        <f t="shared" si="3"/>
        <v>-10</v>
      </c>
      <c r="Z64" s="23">
        <f t="shared" si="3"/>
        <v>-10</v>
      </c>
    </row>
    <row r="65" spans="1:26">
      <c r="A65" s="44" t="s">
        <v>29</v>
      </c>
      <c r="B65" s="23">
        <f t="shared" si="3"/>
        <v>-1181.05</v>
      </c>
      <c r="C65" s="23">
        <f t="shared" si="3"/>
        <v>-10</v>
      </c>
      <c r="D65" s="23">
        <f t="shared" si="3"/>
        <v>-10</v>
      </c>
      <c r="E65" s="23">
        <f t="shared" si="3"/>
        <v>-10</v>
      </c>
      <c r="F65" s="23">
        <f t="shared" si="3"/>
        <v>-10</v>
      </c>
      <c r="G65" s="23">
        <f t="shared" si="3"/>
        <v>-10</v>
      </c>
      <c r="H65" s="23">
        <f t="shared" si="3"/>
        <v>-10</v>
      </c>
      <c r="I65" s="23">
        <f t="shared" si="3"/>
        <v>-10</v>
      </c>
      <c r="J65" s="23">
        <f t="shared" si="3"/>
        <v>-10</v>
      </c>
      <c r="K65" s="23">
        <f t="shared" si="3"/>
        <v>-10</v>
      </c>
      <c r="L65" s="23">
        <f t="shared" si="3"/>
        <v>-10</v>
      </c>
      <c r="M65" s="23">
        <f t="shared" si="3"/>
        <v>-10</v>
      </c>
      <c r="N65" s="23">
        <f t="shared" si="3"/>
        <v>-10</v>
      </c>
      <c r="O65" s="23">
        <f t="shared" si="3"/>
        <v>-10</v>
      </c>
      <c r="P65" s="23">
        <f t="shared" si="3"/>
        <v>-10</v>
      </c>
      <c r="Q65" s="23">
        <f t="shared" si="3"/>
        <v>-10</v>
      </c>
      <c r="R65" s="23">
        <f t="shared" si="3"/>
        <v>-10</v>
      </c>
      <c r="S65" s="23">
        <f t="shared" si="3"/>
        <v>-10</v>
      </c>
      <c r="T65" s="23">
        <f t="shared" si="3"/>
        <v>-10</v>
      </c>
      <c r="U65" s="23">
        <f t="shared" si="3"/>
        <v>-10</v>
      </c>
      <c r="V65" s="23">
        <f t="shared" si="3"/>
        <v>-10</v>
      </c>
      <c r="W65" s="23">
        <f t="shared" si="3"/>
        <v>-10</v>
      </c>
      <c r="X65" s="23">
        <f t="shared" si="3"/>
        <v>-10</v>
      </c>
      <c r="Y65" s="23">
        <f t="shared" si="3"/>
        <v>-10</v>
      </c>
      <c r="Z65" s="23">
        <f t="shared" si="3"/>
        <v>-10</v>
      </c>
    </row>
    <row r="66" spans="1:26">
      <c r="A66" s="1" t="s">
        <v>30</v>
      </c>
      <c r="B66" s="23">
        <f>B52-B$57</f>
        <v>-2337.1</v>
      </c>
      <c r="C66" s="23">
        <f t="shared" si="3"/>
        <v>-10</v>
      </c>
      <c r="D66" s="23">
        <f t="shared" si="3"/>
        <v>-10</v>
      </c>
      <c r="E66" s="23">
        <f t="shared" si="3"/>
        <v>-10</v>
      </c>
      <c r="F66" s="23">
        <f t="shared" si="3"/>
        <v>-10</v>
      </c>
      <c r="G66" s="23">
        <f t="shared" si="3"/>
        <v>-10</v>
      </c>
      <c r="H66" s="23">
        <f t="shared" si="3"/>
        <v>-10</v>
      </c>
      <c r="I66" s="23">
        <f t="shared" si="3"/>
        <v>-10</v>
      </c>
      <c r="J66" s="23">
        <f t="shared" si="3"/>
        <v>-10</v>
      </c>
      <c r="K66" s="23">
        <f t="shared" si="3"/>
        <v>-10</v>
      </c>
      <c r="L66" s="23">
        <f t="shared" si="3"/>
        <v>-10</v>
      </c>
      <c r="M66" s="23">
        <f t="shared" si="3"/>
        <v>-10</v>
      </c>
      <c r="N66" s="23">
        <f t="shared" si="3"/>
        <v>-10</v>
      </c>
      <c r="O66" s="23">
        <f t="shared" si="3"/>
        <v>-10</v>
      </c>
      <c r="P66" s="23">
        <f t="shared" si="3"/>
        <v>-10</v>
      </c>
      <c r="Q66" s="23">
        <f t="shared" si="3"/>
        <v>-10</v>
      </c>
      <c r="R66" s="23">
        <f t="shared" si="3"/>
        <v>-10</v>
      </c>
      <c r="S66" s="23">
        <f t="shared" si="3"/>
        <v>-10</v>
      </c>
      <c r="T66" s="23">
        <f t="shared" si="3"/>
        <v>-10</v>
      </c>
      <c r="U66" s="23">
        <f t="shared" si="3"/>
        <v>-10</v>
      </c>
      <c r="V66" s="23">
        <f t="shared" si="3"/>
        <v>-10</v>
      </c>
      <c r="W66" s="23">
        <f t="shared" si="3"/>
        <v>-10</v>
      </c>
      <c r="X66" s="23">
        <f t="shared" si="3"/>
        <v>-10</v>
      </c>
      <c r="Y66" s="23">
        <f t="shared" si="3"/>
        <v>-10</v>
      </c>
      <c r="Z66" s="23">
        <f t="shared" si="3"/>
        <v>-10</v>
      </c>
    </row>
    <row r="67" spans="1:26">
      <c r="A67" s="1"/>
    </row>
    <row r="68" spans="1:26">
      <c r="A68" s="27" t="s">
        <v>16</v>
      </c>
    </row>
    <row r="69" spans="1:26">
      <c r="A69" s="44" t="s">
        <v>27</v>
      </c>
      <c r="B69" s="23">
        <f>B63/(1+$B$8)^$B$35</f>
        <v>-230.81981981981977</v>
      </c>
      <c r="C69" s="23">
        <f t="shared" ref="C69:Z71" si="4">C63/(1+$B$8)^C$35</f>
        <v>-8.116224332440547</v>
      </c>
      <c r="D69" s="23">
        <f t="shared" si="4"/>
        <v>-7.3119138130095021</v>
      </c>
      <c r="E69" s="23">
        <f t="shared" si="4"/>
        <v>-6.5873097414500013</v>
      </c>
      <c r="F69" s="23">
        <f t="shared" si="4"/>
        <v>-5.9345132805855867</v>
      </c>
      <c r="G69" s="23">
        <f t="shared" si="4"/>
        <v>-5.3464083608879154</v>
      </c>
      <c r="H69" s="23">
        <f t="shared" si="4"/>
        <v>-4.8165841089080317</v>
      </c>
      <c r="I69" s="23">
        <f t="shared" si="4"/>
        <v>-4.3392649629802076</v>
      </c>
      <c r="J69" s="23">
        <f t="shared" si="4"/>
        <v>-3.9092477143965834</v>
      </c>
      <c r="K69" s="23">
        <f t="shared" si="4"/>
        <v>-3.5218447877446692</v>
      </c>
      <c r="L69" s="23">
        <f t="shared" si="4"/>
        <v>-3.1728331421123146</v>
      </c>
      <c r="M69" s="23">
        <f t="shared" si="4"/>
        <v>-2.8584082361372203</v>
      </c>
      <c r="N69" s="23">
        <f t="shared" si="4"/>
        <v>-2.5751425550785765</v>
      </c>
      <c r="O69" s="23">
        <f t="shared" si="4"/>
        <v>-2.3199482478185374</v>
      </c>
      <c r="P69" s="23">
        <f t="shared" si="4"/>
        <v>-2.0900434665031868</v>
      </c>
      <c r="Q69" s="23">
        <f t="shared" si="4"/>
        <v>-1.8829220418947625</v>
      </c>
      <c r="R69" s="23">
        <f t="shared" si="4"/>
        <v>-1.6963261638691554</v>
      </c>
      <c r="S69" s="23">
        <f t="shared" si="4"/>
        <v>-1.5282217692514912</v>
      </c>
      <c r="T69" s="23">
        <f t="shared" si="4"/>
        <v>-1.3767763686950369</v>
      </c>
      <c r="U69" s="23">
        <f t="shared" si="4"/>
        <v>-1.2403390708964297</v>
      </c>
      <c r="V69" s="23">
        <f t="shared" si="4"/>
        <v>-1.1174225863931797</v>
      </c>
      <c r="W69" s="23">
        <f t="shared" si="4"/>
        <v>-1.0066870147686304</v>
      </c>
      <c r="X69" s="23">
        <f t="shared" si="4"/>
        <v>-0.90692523853029772</v>
      </c>
      <c r="Y69" s="23">
        <f t="shared" si="4"/>
        <v>-0.8170497644417094</v>
      </c>
      <c r="Z69" s="23">
        <f t="shared" si="4"/>
        <v>-0.73608086886640478</v>
      </c>
    </row>
    <row r="70" spans="1:26">
      <c r="A70" s="44" t="s">
        <v>28</v>
      </c>
      <c r="B70" s="23">
        <f>B64/(1+$B$8)^$B$35</f>
        <v>-564.09549549549536</v>
      </c>
      <c r="C70" s="23">
        <f t="shared" si="4"/>
        <v>-8.116224332440547</v>
      </c>
      <c r="D70" s="23">
        <f t="shared" si="4"/>
        <v>-7.3119138130095021</v>
      </c>
      <c r="E70" s="23">
        <f t="shared" si="4"/>
        <v>-6.5873097414500013</v>
      </c>
      <c r="F70" s="23">
        <f t="shared" si="4"/>
        <v>-5.9345132805855867</v>
      </c>
      <c r="G70" s="23">
        <f t="shared" si="4"/>
        <v>-5.3464083608879154</v>
      </c>
      <c r="H70" s="23">
        <f t="shared" si="4"/>
        <v>-4.8165841089080317</v>
      </c>
      <c r="I70" s="23">
        <f t="shared" si="4"/>
        <v>-4.3392649629802076</v>
      </c>
      <c r="J70" s="23">
        <f t="shared" si="4"/>
        <v>-3.9092477143965834</v>
      </c>
      <c r="K70" s="23">
        <f t="shared" si="4"/>
        <v>-3.5218447877446692</v>
      </c>
      <c r="L70" s="23">
        <f t="shared" si="4"/>
        <v>-3.1728331421123146</v>
      </c>
      <c r="M70" s="23">
        <f t="shared" si="4"/>
        <v>-2.8584082361372203</v>
      </c>
      <c r="N70" s="23">
        <f t="shared" si="4"/>
        <v>-2.5751425550785765</v>
      </c>
      <c r="O70" s="23">
        <f t="shared" si="4"/>
        <v>-2.3199482478185374</v>
      </c>
      <c r="P70" s="23">
        <f t="shared" si="4"/>
        <v>-2.0900434665031868</v>
      </c>
      <c r="Q70" s="23">
        <f t="shared" si="4"/>
        <v>-1.8829220418947625</v>
      </c>
      <c r="R70" s="23">
        <f t="shared" si="4"/>
        <v>-1.6963261638691554</v>
      </c>
      <c r="S70" s="23">
        <f t="shared" si="4"/>
        <v>-1.5282217692514912</v>
      </c>
      <c r="T70" s="23">
        <f t="shared" si="4"/>
        <v>-1.3767763686950369</v>
      </c>
      <c r="U70" s="23">
        <f t="shared" si="4"/>
        <v>-1.2403390708964297</v>
      </c>
      <c r="V70" s="23">
        <f t="shared" si="4"/>
        <v>-1.1174225863931797</v>
      </c>
      <c r="W70" s="23">
        <f t="shared" si="4"/>
        <v>-1.0066870147686304</v>
      </c>
      <c r="X70" s="23">
        <f t="shared" si="4"/>
        <v>-0.90692523853029772</v>
      </c>
      <c r="Y70" s="23">
        <f t="shared" si="4"/>
        <v>-0.8170497644417094</v>
      </c>
      <c r="Z70" s="23">
        <f t="shared" si="4"/>
        <v>-0.73608086886640478</v>
      </c>
    </row>
    <row r="71" spans="1:26">
      <c r="A71" s="44" t="s">
        <v>29</v>
      </c>
      <c r="B71" s="23">
        <f>B65/(1+$B$8)^$B$35</f>
        <v>-1064.0090090090089</v>
      </c>
      <c r="C71" s="23">
        <f t="shared" si="4"/>
        <v>-8.116224332440547</v>
      </c>
      <c r="D71" s="23">
        <f t="shared" si="4"/>
        <v>-7.3119138130095021</v>
      </c>
      <c r="E71" s="23">
        <f t="shared" si="4"/>
        <v>-6.5873097414500013</v>
      </c>
      <c r="F71" s="23">
        <f t="shared" si="4"/>
        <v>-5.9345132805855867</v>
      </c>
      <c r="G71" s="23">
        <f t="shared" si="4"/>
        <v>-5.3464083608879154</v>
      </c>
      <c r="H71" s="23">
        <f t="shared" si="4"/>
        <v>-4.8165841089080317</v>
      </c>
      <c r="I71" s="23">
        <f t="shared" si="4"/>
        <v>-4.3392649629802076</v>
      </c>
      <c r="J71" s="23">
        <f t="shared" si="4"/>
        <v>-3.9092477143965834</v>
      </c>
      <c r="K71" s="23">
        <f t="shared" si="4"/>
        <v>-3.5218447877446692</v>
      </c>
      <c r="L71" s="23">
        <f t="shared" si="4"/>
        <v>-3.1728331421123146</v>
      </c>
      <c r="M71" s="23">
        <f t="shared" si="4"/>
        <v>-2.8584082361372203</v>
      </c>
      <c r="N71" s="23">
        <f t="shared" si="4"/>
        <v>-2.5751425550785765</v>
      </c>
      <c r="O71" s="23">
        <f t="shared" si="4"/>
        <v>-2.3199482478185374</v>
      </c>
      <c r="P71" s="23">
        <f t="shared" si="4"/>
        <v>-2.0900434665031868</v>
      </c>
      <c r="Q71" s="23">
        <f t="shared" si="4"/>
        <v>-1.8829220418947625</v>
      </c>
      <c r="R71" s="23">
        <f t="shared" si="4"/>
        <v>-1.6963261638691554</v>
      </c>
      <c r="S71" s="23">
        <f t="shared" si="4"/>
        <v>-1.5282217692514912</v>
      </c>
      <c r="T71" s="23">
        <f t="shared" si="4"/>
        <v>-1.3767763686950369</v>
      </c>
      <c r="U71" s="23">
        <f t="shared" si="4"/>
        <v>-1.2403390708964297</v>
      </c>
      <c r="V71" s="23">
        <f t="shared" si="4"/>
        <v>-1.1174225863931797</v>
      </c>
      <c r="W71" s="23">
        <f t="shared" si="4"/>
        <v>-1.0066870147686304</v>
      </c>
      <c r="X71" s="23">
        <f t="shared" si="4"/>
        <v>-0.90692523853029772</v>
      </c>
      <c r="Y71" s="23">
        <f t="shared" si="4"/>
        <v>-0.8170497644417094</v>
      </c>
      <c r="Z71" s="23">
        <f t="shared" si="4"/>
        <v>-0.73608086886640478</v>
      </c>
    </row>
    <row r="72" spans="1:26">
      <c r="A72" s="1" t="s">
        <v>30</v>
      </c>
      <c r="B72" s="23">
        <f>B66/(1+$B$8)^$B$35</f>
        <v>-2105.4954954954951</v>
      </c>
      <c r="C72" s="23">
        <f t="shared" ref="C72:Z72" si="5">C66/(1+$B$8)^$B$35</f>
        <v>-9.0090090090090076</v>
      </c>
      <c r="D72" s="23">
        <f t="shared" si="5"/>
        <v>-9.0090090090090076</v>
      </c>
      <c r="E72" s="23">
        <f t="shared" si="5"/>
        <v>-9.0090090090090076</v>
      </c>
      <c r="F72" s="23">
        <f t="shared" si="5"/>
        <v>-9.0090090090090076</v>
      </c>
      <c r="G72" s="23">
        <f t="shared" si="5"/>
        <v>-9.0090090090090076</v>
      </c>
      <c r="H72" s="23">
        <f t="shared" si="5"/>
        <v>-9.0090090090090076</v>
      </c>
      <c r="I72" s="23">
        <f t="shared" si="5"/>
        <v>-9.0090090090090076</v>
      </c>
      <c r="J72" s="23">
        <f t="shared" si="5"/>
        <v>-9.0090090090090076</v>
      </c>
      <c r="K72" s="23">
        <f t="shared" si="5"/>
        <v>-9.0090090090090076</v>
      </c>
      <c r="L72" s="23">
        <f t="shared" si="5"/>
        <v>-9.0090090090090076</v>
      </c>
      <c r="M72" s="23">
        <f t="shared" si="5"/>
        <v>-9.0090090090090076</v>
      </c>
      <c r="N72" s="23">
        <f t="shared" si="5"/>
        <v>-9.0090090090090076</v>
      </c>
      <c r="O72" s="23">
        <f t="shared" si="5"/>
        <v>-9.0090090090090076</v>
      </c>
      <c r="P72" s="23">
        <f t="shared" si="5"/>
        <v>-9.0090090090090076</v>
      </c>
      <c r="Q72" s="23">
        <f t="shared" si="5"/>
        <v>-9.0090090090090076</v>
      </c>
      <c r="R72" s="23">
        <f t="shared" si="5"/>
        <v>-9.0090090090090076</v>
      </c>
      <c r="S72" s="23">
        <f t="shared" si="5"/>
        <v>-9.0090090090090076</v>
      </c>
      <c r="T72" s="23">
        <f t="shared" si="5"/>
        <v>-9.0090090090090076</v>
      </c>
      <c r="U72" s="23">
        <f t="shared" si="5"/>
        <v>-9.0090090090090076</v>
      </c>
      <c r="V72" s="23">
        <f t="shared" si="5"/>
        <v>-9.0090090090090076</v>
      </c>
      <c r="W72" s="23">
        <f t="shared" si="5"/>
        <v>-9.0090090090090076</v>
      </c>
      <c r="X72" s="23">
        <f t="shared" si="5"/>
        <v>-9.0090090090090076</v>
      </c>
      <c r="Y72" s="23">
        <f t="shared" si="5"/>
        <v>-9.0090090090090076</v>
      </c>
      <c r="Z72" s="23">
        <f t="shared" si="5"/>
        <v>-9.0090090090090076</v>
      </c>
    </row>
    <row r="73" spans="1:26">
      <c r="A73" s="1"/>
    </row>
    <row r="74" spans="1:26">
      <c r="A74" s="27" t="s">
        <v>17</v>
      </c>
    </row>
    <row r="75" spans="1:26">
      <c r="A75" s="44" t="s">
        <v>27</v>
      </c>
      <c r="B75" s="23">
        <f>B69</f>
        <v>-230.81981981981977</v>
      </c>
      <c r="C75" s="23">
        <f t="shared" ref="C75:J78" si="6">(B75+C69)*(1+$B$9)</f>
        <v>-238.93604415226031</v>
      </c>
      <c r="D75" s="23">
        <f t="shared" si="6"/>
        <v>-246.24795796526982</v>
      </c>
      <c r="E75" s="23">
        <f t="shared" si="6"/>
        <v>-252.83526770671983</v>
      </c>
      <c r="F75" s="23">
        <f t="shared" si="6"/>
        <v>-258.76978098730541</v>
      </c>
      <c r="G75" s="23">
        <f t="shared" si="6"/>
        <v>-264.1161893481933</v>
      </c>
      <c r="H75" s="23">
        <f t="shared" si="6"/>
        <v>-268.93277345710135</v>
      </c>
      <c r="I75" s="23">
        <f t="shared" si="6"/>
        <v>-273.27203842008157</v>
      </c>
      <c r="J75" s="23">
        <f t="shared" si="6"/>
        <v>-277.18128613447817</v>
      </c>
      <c r="K75" s="23">
        <f t="shared" ref="K75:Z78" si="7">J75</f>
        <v>-277.18128613447817</v>
      </c>
      <c r="L75" s="23">
        <f t="shared" si="7"/>
        <v>-277.18128613447817</v>
      </c>
      <c r="M75" s="23">
        <f t="shared" si="7"/>
        <v>-277.18128613447817</v>
      </c>
      <c r="N75" s="23">
        <f t="shared" si="7"/>
        <v>-277.18128613447817</v>
      </c>
      <c r="O75" s="23">
        <f t="shared" si="7"/>
        <v>-277.18128613447817</v>
      </c>
      <c r="P75" s="23">
        <f t="shared" si="7"/>
        <v>-277.18128613447817</v>
      </c>
      <c r="Q75" s="23">
        <f t="shared" si="7"/>
        <v>-277.18128613447817</v>
      </c>
      <c r="R75" s="23">
        <f t="shared" si="7"/>
        <v>-277.18128613447817</v>
      </c>
      <c r="S75" s="23">
        <f t="shared" si="7"/>
        <v>-277.18128613447817</v>
      </c>
      <c r="T75" s="23">
        <f t="shared" si="7"/>
        <v>-277.18128613447817</v>
      </c>
      <c r="U75" s="23">
        <f t="shared" si="7"/>
        <v>-277.18128613447817</v>
      </c>
      <c r="V75" s="23">
        <f t="shared" si="7"/>
        <v>-277.18128613447817</v>
      </c>
      <c r="W75" s="23">
        <f t="shared" si="7"/>
        <v>-277.18128613447817</v>
      </c>
      <c r="X75" s="23">
        <f t="shared" si="7"/>
        <v>-277.18128613447817</v>
      </c>
      <c r="Y75" s="23">
        <f t="shared" si="7"/>
        <v>-277.18128613447817</v>
      </c>
      <c r="Z75" s="23">
        <f t="shared" si="7"/>
        <v>-277.18128613447817</v>
      </c>
    </row>
    <row r="76" spans="1:26">
      <c r="A76" s="44" t="s">
        <v>28</v>
      </c>
      <c r="B76" s="23">
        <f>B70</f>
        <v>-564.09549549549536</v>
      </c>
      <c r="C76" s="23">
        <f t="shared" si="6"/>
        <v>-572.21171982793589</v>
      </c>
      <c r="D76" s="23">
        <f t="shared" si="6"/>
        <v>-579.52363364094538</v>
      </c>
      <c r="E76" s="23">
        <f t="shared" si="6"/>
        <v>-586.11094338239536</v>
      </c>
      <c r="F76" s="23">
        <f t="shared" si="6"/>
        <v>-592.045456662981</v>
      </c>
      <c r="G76" s="23">
        <f t="shared" si="6"/>
        <v>-597.39186502386895</v>
      </c>
      <c r="H76" s="23">
        <f t="shared" si="6"/>
        <v>-602.20844913277699</v>
      </c>
      <c r="I76" s="23">
        <f t="shared" si="6"/>
        <v>-606.54771409575721</v>
      </c>
      <c r="J76" s="23">
        <f t="shared" si="6"/>
        <v>-610.45696181015376</v>
      </c>
      <c r="K76" s="23">
        <f t="shared" si="7"/>
        <v>-610.45696181015376</v>
      </c>
      <c r="L76" s="23">
        <f t="shared" si="7"/>
        <v>-610.45696181015376</v>
      </c>
      <c r="M76" s="23">
        <f t="shared" si="7"/>
        <v>-610.45696181015376</v>
      </c>
      <c r="N76" s="23">
        <f t="shared" si="7"/>
        <v>-610.45696181015376</v>
      </c>
      <c r="O76" s="23">
        <f t="shared" si="7"/>
        <v>-610.45696181015376</v>
      </c>
      <c r="P76" s="23">
        <f t="shared" si="7"/>
        <v>-610.45696181015376</v>
      </c>
      <c r="Q76" s="23">
        <f t="shared" si="7"/>
        <v>-610.45696181015376</v>
      </c>
      <c r="R76" s="23">
        <f t="shared" si="7"/>
        <v>-610.45696181015376</v>
      </c>
      <c r="S76" s="23">
        <f t="shared" si="7"/>
        <v>-610.45696181015376</v>
      </c>
      <c r="T76" s="23">
        <f t="shared" si="7"/>
        <v>-610.45696181015376</v>
      </c>
      <c r="U76" s="23">
        <f t="shared" si="7"/>
        <v>-610.45696181015376</v>
      </c>
      <c r="V76" s="23">
        <f t="shared" si="7"/>
        <v>-610.45696181015376</v>
      </c>
      <c r="W76" s="23">
        <f t="shared" si="7"/>
        <v>-610.45696181015376</v>
      </c>
      <c r="X76" s="23">
        <f t="shared" si="7"/>
        <v>-610.45696181015376</v>
      </c>
      <c r="Y76" s="23">
        <f t="shared" si="7"/>
        <v>-610.45696181015376</v>
      </c>
      <c r="Z76" s="23">
        <f t="shared" si="7"/>
        <v>-610.45696181015376</v>
      </c>
    </row>
    <row r="77" spans="1:26">
      <c r="A77" s="44" t="s">
        <v>29</v>
      </c>
      <c r="B77" s="23">
        <f>B71</f>
        <v>-1064.0090090090089</v>
      </c>
      <c r="C77" s="23">
        <f t="shared" si="6"/>
        <v>-1072.1252333414495</v>
      </c>
      <c r="D77" s="23">
        <f t="shared" si="6"/>
        <v>-1079.4371471544591</v>
      </c>
      <c r="E77" s="23">
        <f t="shared" si="6"/>
        <v>-1086.0244568959092</v>
      </c>
      <c r="F77" s="23">
        <f t="shared" si="6"/>
        <v>-1091.9589701764949</v>
      </c>
      <c r="G77" s="23">
        <f t="shared" si="6"/>
        <v>-1097.3053785373827</v>
      </c>
      <c r="H77" s="23">
        <f t="shared" si="6"/>
        <v>-1102.1219626462907</v>
      </c>
      <c r="I77" s="23">
        <f t="shared" si="6"/>
        <v>-1106.461227609271</v>
      </c>
      <c r="J77" s="23">
        <f t="shared" si="6"/>
        <v>-1110.3704753236675</v>
      </c>
      <c r="K77" s="23">
        <f t="shared" si="7"/>
        <v>-1110.3704753236675</v>
      </c>
      <c r="L77" s="23">
        <f t="shared" si="7"/>
        <v>-1110.3704753236675</v>
      </c>
      <c r="M77" s="23">
        <f t="shared" si="7"/>
        <v>-1110.3704753236675</v>
      </c>
      <c r="N77" s="23">
        <f t="shared" si="7"/>
        <v>-1110.3704753236675</v>
      </c>
      <c r="O77" s="23">
        <f t="shared" si="7"/>
        <v>-1110.3704753236675</v>
      </c>
      <c r="P77" s="23">
        <f t="shared" si="7"/>
        <v>-1110.3704753236675</v>
      </c>
      <c r="Q77" s="23">
        <f t="shared" si="7"/>
        <v>-1110.3704753236675</v>
      </c>
      <c r="R77" s="23">
        <f t="shared" si="7"/>
        <v>-1110.3704753236675</v>
      </c>
      <c r="S77" s="23">
        <f t="shared" si="7"/>
        <v>-1110.3704753236675</v>
      </c>
      <c r="T77" s="23">
        <f t="shared" si="7"/>
        <v>-1110.3704753236675</v>
      </c>
      <c r="U77" s="23">
        <f t="shared" si="7"/>
        <v>-1110.3704753236675</v>
      </c>
      <c r="V77" s="23">
        <f t="shared" si="7"/>
        <v>-1110.3704753236675</v>
      </c>
      <c r="W77" s="23">
        <f t="shared" si="7"/>
        <v>-1110.3704753236675</v>
      </c>
      <c r="X77" s="23">
        <f t="shared" si="7"/>
        <v>-1110.3704753236675</v>
      </c>
      <c r="Y77" s="23">
        <f t="shared" si="7"/>
        <v>-1110.3704753236675</v>
      </c>
      <c r="Z77" s="23">
        <f t="shared" si="7"/>
        <v>-1110.3704753236675</v>
      </c>
    </row>
    <row r="78" spans="1:26">
      <c r="A78" s="1" t="s">
        <v>30</v>
      </c>
      <c r="B78" s="23">
        <f>B72</f>
        <v>-2105.4954954954951</v>
      </c>
      <c r="C78" s="23">
        <f t="shared" si="6"/>
        <v>-2114.504504504504</v>
      </c>
      <c r="D78" s="23">
        <f t="shared" si="6"/>
        <v>-2123.5135135135129</v>
      </c>
      <c r="E78" s="23">
        <f t="shared" si="6"/>
        <v>-2132.5225225225217</v>
      </c>
      <c r="F78" s="23">
        <f t="shared" si="6"/>
        <v>-2141.5315315315306</v>
      </c>
      <c r="G78" s="23">
        <f t="shared" si="6"/>
        <v>-2150.5405405405395</v>
      </c>
      <c r="H78" s="23">
        <f t="shared" si="6"/>
        <v>-2159.5495495495484</v>
      </c>
      <c r="I78" s="23">
        <f t="shared" si="6"/>
        <v>-2168.5585585585573</v>
      </c>
      <c r="J78" s="23">
        <f t="shared" si="6"/>
        <v>-2177.5675675675661</v>
      </c>
      <c r="K78" s="23">
        <f t="shared" si="7"/>
        <v>-2177.5675675675661</v>
      </c>
      <c r="L78" s="23">
        <f t="shared" si="7"/>
        <v>-2177.5675675675661</v>
      </c>
      <c r="M78" s="23">
        <f t="shared" si="7"/>
        <v>-2177.5675675675661</v>
      </c>
      <c r="N78" s="23">
        <f t="shared" si="7"/>
        <v>-2177.5675675675661</v>
      </c>
      <c r="O78" s="23">
        <f t="shared" si="7"/>
        <v>-2177.5675675675661</v>
      </c>
      <c r="P78" s="23">
        <f t="shared" si="7"/>
        <v>-2177.5675675675661</v>
      </c>
      <c r="Q78" s="23">
        <f t="shared" si="7"/>
        <v>-2177.5675675675661</v>
      </c>
      <c r="R78" s="23">
        <f t="shared" si="7"/>
        <v>-2177.5675675675661</v>
      </c>
      <c r="S78" s="23">
        <f t="shared" si="7"/>
        <v>-2177.5675675675661</v>
      </c>
      <c r="T78" s="23">
        <f t="shared" si="7"/>
        <v>-2177.5675675675661</v>
      </c>
      <c r="U78" s="23">
        <f t="shared" si="7"/>
        <v>-2177.5675675675661</v>
      </c>
      <c r="V78" s="23">
        <f t="shared" si="7"/>
        <v>-2177.5675675675661</v>
      </c>
      <c r="W78" s="23">
        <f t="shared" si="7"/>
        <v>-2177.5675675675661</v>
      </c>
      <c r="X78" s="23">
        <f t="shared" si="7"/>
        <v>-2177.5675675675661</v>
      </c>
      <c r="Y78" s="23">
        <f t="shared" si="7"/>
        <v>-2177.5675675675661</v>
      </c>
      <c r="Z78" s="23">
        <f t="shared" si="7"/>
        <v>-2177.5675675675661</v>
      </c>
    </row>
    <row r="83" spans="1:21" s="38" customFormat="1" ht="42.75" customHeight="1">
      <c r="A83" s="71" t="s">
        <v>47</v>
      </c>
      <c r="B83" s="72"/>
      <c r="C83" s="72"/>
    </row>
    <row r="84" spans="1:21" ht="42" customHeight="1" thickBot="1">
      <c r="A84" s="62" t="s">
        <v>102</v>
      </c>
    </row>
    <row r="85" spans="1:21">
      <c r="A85" s="177" t="s">
        <v>20</v>
      </c>
      <c r="B85" s="178"/>
      <c r="F85" s="49"/>
      <c r="G85" s="49"/>
      <c r="H85" s="49"/>
      <c r="I85" s="49"/>
      <c r="J85" s="49"/>
      <c r="K85" s="49"/>
    </row>
    <row r="86" spans="1:21">
      <c r="A86" s="43" t="s">
        <v>18</v>
      </c>
      <c r="B86" s="55" t="s">
        <v>19</v>
      </c>
      <c r="F86" s="60"/>
      <c r="G86" s="60"/>
      <c r="H86" s="60"/>
      <c r="I86" s="60"/>
      <c r="J86" s="60"/>
    </row>
    <row r="87" spans="1:21">
      <c r="A87" s="3" t="s">
        <v>26</v>
      </c>
      <c r="B87" s="46">
        <v>1</v>
      </c>
      <c r="E87" s="1"/>
      <c r="F87" s="59"/>
      <c r="G87" s="6"/>
      <c r="H87" s="6"/>
      <c r="I87" s="6"/>
      <c r="J87" s="6"/>
      <c r="K87" s="6"/>
    </row>
    <row r="88" spans="1:21">
      <c r="A88" s="3" t="s">
        <v>7</v>
      </c>
      <c r="B88" s="7">
        <v>1</v>
      </c>
      <c r="D88" s="8"/>
      <c r="E88" s="1"/>
      <c r="F88" s="59"/>
      <c r="G88" s="6"/>
      <c r="H88" s="57"/>
      <c r="I88" s="6"/>
      <c r="J88" s="57"/>
      <c r="K88" s="6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1:21">
      <c r="A89" s="3" t="s">
        <v>45</v>
      </c>
      <c r="B89" s="7">
        <v>0.5</v>
      </c>
      <c r="D89" s="8"/>
      <c r="E89" s="1"/>
      <c r="F89" s="59"/>
      <c r="G89" s="6"/>
      <c r="H89" s="57"/>
      <c r="I89" s="6"/>
      <c r="J89" s="57"/>
      <c r="K89" s="6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1:21">
      <c r="A90" s="3" t="s">
        <v>46</v>
      </c>
      <c r="B90" s="7">
        <v>2.0833000000000001E-2</v>
      </c>
      <c r="D90" s="8"/>
      <c r="E90" s="1"/>
      <c r="F90" s="59"/>
      <c r="G90" s="6"/>
      <c r="H90" s="57"/>
      <c r="I90" s="6"/>
      <c r="J90" s="57"/>
      <c r="K90" s="6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spans="1:21">
      <c r="A91" s="3" t="s">
        <v>4</v>
      </c>
      <c r="B91" s="11">
        <v>1</v>
      </c>
      <c r="D91" s="8"/>
      <c r="E91" s="1"/>
      <c r="F91" s="59"/>
      <c r="G91" s="6"/>
      <c r="H91" s="6"/>
      <c r="I91" s="6"/>
      <c r="J91" s="6"/>
      <c r="K91" s="6"/>
      <c r="L91" s="9"/>
      <c r="M91" s="9"/>
      <c r="N91" s="9"/>
      <c r="O91" s="9"/>
      <c r="P91" s="9"/>
      <c r="Q91" s="9"/>
      <c r="R91" s="9"/>
      <c r="S91" s="9"/>
      <c r="T91" s="9"/>
      <c r="U91" s="9"/>
    </row>
    <row r="92" spans="1:21">
      <c r="A92" s="3" t="s">
        <v>5</v>
      </c>
      <c r="B92" s="10">
        <v>0.11</v>
      </c>
      <c r="D92" s="8"/>
      <c r="E92" s="1"/>
      <c r="F92" s="6"/>
      <c r="G92" s="6"/>
      <c r="H92" s="6"/>
      <c r="I92" s="6"/>
      <c r="J92" s="6"/>
      <c r="K92" s="6"/>
      <c r="L92" s="12"/>
      <c r="M92" s="9"/>
      <c r="N92" s="9"/>
      <c r="O92" s="9"/>
      <c r="P92" s="9"/>
      <c r="Q92" s="9"/>
      <c r="R92" s="9"/>
      <c r="S92" s="9"/>
      <c r="T92" s="9"/>
      <c r="U92" s="9"/>
    </row>
    <row r="93" spans="1:21">
      <c r="A93" s="3" t="s">
        <v>8</v>
      </c>
      <c r="B93" s="51"/>
      <c r="C93" s="5"/>
      <c r="D93" s="8"/>
      <c r="E93" s="13"/>
      <c r="K93" s="5"/>
      <c r="L93" s="12"/>
      <c r="M93" s="9"/>
      <c r="N93" s="9"/>
      <c r="O93" s="9"/>
      <c r="P93" s="9"/>
      <c r="Q93" s="9"/>
      <c r="R93" s="9"/>
      <c r="S93" s="9"/>
      <c r="T93" s="9"/>
      <c r="U93" s="9"/>
    </row>
    <row r="94" spans="1:21">
      <c r="A94" s="3"/>
      <c r="B94" s="14"/>
      <c r="D94" s="8"/>
      <c r="E94" s="5"/>
      <c r="F94" s="5"/>
      <c r="G94" s="5"/>
      <c r="K94" s="5"/>
      <c r="L94" s="12"/>
      <c r="M94" s="9"/>
      <c r="N94" s="9"/>
      <c r="O94" s="9"/>
      <c r="P94" s="9"/>
      <c r="Q94" s="9"/>
      <c r="R94" s="9"/>
      <c r="S94" s="9"/>
      <c r="T94" s="9"/>
      <c r="U94" s="9"/>
    </row>
    <row r="95" spans="1:21">
      <c r="A95" s="3"/>
      <c r="B95" s="14"/>
      <c r="D95" s="8"/>
      <c r="E95" s="5"/>
      <c r="F95" s="5"/>
      <c r="G95" s="5"/>
      <c r="K95" s="5"/>
      <c r="L95" s="12"/>
      <c r="M95" s="9"/>
    </row>
    <row r="96" spans="1:21">
      <c r="A96" s="3" t="s">
        <v>132</v>
      </c>
      <c r="B96" s="45">
        <v>25</v>
      </c>
      <c r="C96" s="27"/>
      <c r="D96" s="8"/>
      <c r="E96" s="5"/>
      <c r="G96" s="5"/>
      <c r="K96" s="5"/>
      <c r="L96" s="9"/>
      <c r="M96" s="9"/>
      <c r="N96" s="9"/>
      <c r="O96" s="9"/>
      <c r="P96" s="9"/>
      <c r="Q96" s="9"/>
      <c r="R96" s="9"/>
      <c r="S96" s="9"/>
      <c r="T96" s="9"/>
      <c r="U96" s="9"/>
    </row>
    <row r="97" spans="1:21">
      <c r="A97" s="3" t="s">
        <v>133</v>
      </c>
      <c r="B97" s="45">
        <v>46</v>
      </c>
      <c r="C97" s="27"/>
      <c r="D97" s="8"/>
      <c r="E97" s="5"/>
      <c r="G97" s="5"/>
      <c r="K97" s="5"/>
      <c r="L97" s="9"/>
      <c r="M97" s="9"/>
      <c r="N97" s="9"/>
      <c r="O97" s="9"/>
      <c r="P97" s="9"/>
      <c r="Q97" s="9"/>
      <c r="R97" s="9"/>
      <c r="S97" s="9"/>
      <c r="T97" s="9"/>
      <c r="U97" s="9"/>
    </row>
    <row r="98" spans="1:21">
      <c r="A98" s="20" t="s">
        <v>130</v>
      </c>
      <c r="B98" s="45">
        <f>B96-B97</f>
        <v>-21</v>
      </c>
      <c r="C98" s="27"/>
      <c r="D98" s="8"/>
      <c r="E98" s="5"/>
      <c r="G98" s="5"/>
      <c r="K98" s="5"/>
      <c r="L98" s="9"/>
      <c r="M98" s="9"/>
      <c r="N98" s="9"/>
      <c r="O98" s="9"/>
      <c r="P98" s="9"/>
      <c r="Q98" s="9"/>
      <c r="R98" s="9"/>
      <c r="S98" s="9"/>
      <c r="T98" s="9"/>
      <c r="U98" s="9"/>
    </row>
    <row r="99" spans="1:21">
      <c r="A99" s="20" t="s">
        <v>134</v>
      </c>
      <c r="B99" s="45">
        <f>B98*3.67</f>
        <v>-77.069999999999993</v>
      </c>
      <c r="C99" s="27"/>
      <c r="D99" s="8"/>
      <c r="E99" s="5"/>
      <c r="G99" s="5"/>
      <c r="K99" s="5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 spans="1:21">
      <c r="A100" s="20"/>
      <c r="B100" s="45"/>
      <c r="C100" s="27"/>
      <c r="D100" s="8"/>
      <c r="E100" s="5"/>
      <c r="G100" s="5"/>
      <c r="K100" s="5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 spans="1:21">
      <c r="A101" s="20"/>
      <c r="B101" s="45"/>
      <c r="C101" s="27"/>
      <c r="D101" s="8"/>
      <c r="E101" s="5"/>
      <c r="G101" s="5"/>
      <c r="K101" s="5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 spans="1:21">
      <c r="A102" s="3" t="s">
        <v>9</v>
      </c>
      <c r="B102" s="15">
        <v>0.05</v>
      </c>
      <c r="D102" s="8"/>
      <c r="E102" s="13"/>
      <c r="F102" s="179"/>
      <c r="G102" s="179"/>
      <c r="H102" s="179"/>
      <c r="K102" s="5"/>
      <c r="L102" s="9"/>
      <c r="M102" s="9"/>
      <c r="N102" s="9"/>
      <c r="O102" s="9"/>
      <c r="P102" s="9"/>
      <c r="Q102" s="9"/>
      <c r="R102" s="9"/>
      <c r="S102" s="9"/>
      <c r="T102" s="9"/>
      <c r="U102" s="9"/>
    </row>
    <row r="103" spans="1:21">
      <c r="A103" s="3" t="s">
        <v>24</v>
      </c>
      <c r="B103" s="16">
        <v>25</v>
      </c>
      <c r="E103" s="27"/>
      <c r="F103" s="52"/>
      <c r="G103" s="52"/>
      <c r="H103" s="52"/>
      <c r="K103" s="5"/>
      <c r="L103" s="12"/>
      <c r="M103" s="9"/>
      <c r="N103" s="9"/>
      <c r="O103" s="9"/>
      <c r="P103" s="9"/>
      <c r="Q103" s="9"/>
      <c r="R103" s="9"/>
      <c r="S103" s="9"/>
      <c r="T103" s="9"/>
      <c r="U103" s="9"/>
    </row>
    <row r="104" spans="1:21">
      <c r="A104" s="17" t="s">
        <v>25</v>
      </c>
      <c r="B104" s="18">
        <v>10</v>
      </c>
      <c r="E104" s="27"/>
      <c r="F104" s="53"/>
      <c r="G104" s="53"/>
      <c r="H104" s="53"/>
      <c r="K104" s="5"/>
      <c r="L104" s="12"/>
      <c r="M104" s="9"/>
      <c r="N104" s="9"/>
      <c r="O104" s="9"/>
      <c r="P104" s="9"/>
      <c r="Q104" s="9"/>
      <c r="R104" s="9"/>
      <c r="S104" s="9"/>
      <c r="T104" s="9"/>
      <c r="U104" s="9"/>
    </row>
    <row r="105" spans="1:21">
      <c r="A105" s="3"/>
      <c r="B105" s="19"/>
      <c r="C105" s="29"/>
      <c r="E105" s="27"/>
      <c r="F105" s="53"/>
      <c r="G105" s="53"/>
      <c r="H105" s="53"/>
    </row>
    <row r="106" spans="1:21">
      <c r="A106" s="3"/>
      <c r="B106" s="19"/>
      <c r="C106" s="11"/>
      <c r="E106" s="27"/>
      <c r="F106" s="53"/>
      <c r="G106" s="53"/>
      <c r="H106" s="53"/>
    </row>
    <row r="107" spans="1:21">
      <c r="A107" s="20" t="s">
        <v>23</v>
      </c>
      <c r="B107" s="21"/>
      <c r="C107" s="48"/>
      <c r="E107" s="27"/>
      <c r="F107" s="53"/>
      <c r="G107" s="53"/>
      <c r="H107" s="53"/>
    </row>
    <row r="108" spans="1:21" ht="17.25">
      <c r="A108" s="43" t="s">
        <v>6</v>
      </c>
      <c r="B108" s="55" t="s">
        <v>21</v>
      </c>
      <c r="C108" s="55" t="s">
        <v>22</v>
      </c>
    </row>
    <row r="109" spans="1:21">
      <c r="A109" s="3" t="s">
        <v>27</v>
      </c>
      <c r="B109" s="42">
        <f>NPV(B$92,B147:Z147)/$B$87</f>
        <v>-238.10599348199261</v>
      </c>
      <c r="C109" s="22">
        <f>B109/25</f>
        <v>-9.5242397392797038</v>
      </c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</row>
    <row r="110" spans="1:21">
      <c r="A110" s="3" t="s">
        <v>28</v>
      </c>
      <c r="B110" s="42">
        <f>NPV(B$92,B148:Z148)/$B$87</f>
        <v>-462.70604679688881</v>
      </c>
      <c r="C110" s="22">
        <f>B110/25</f>
        <v>-18.508241871875551</v>
      </c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</row>
    <row r="111" spans="1:21">
      <c r="A111" s="3" t="s">
        <v>29</v>
      </c>
      <c r="B111" s="42">
        <f>NPV(B$92,B149:Z149)/$B$87</f>
        <v>-799.60612676923301</v>
      </c>
      <c r="C111" s="22">
        <f>B111/25</f>
        <v>-31.984245070769319</v>
      </c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</row>
    <row r="112" spans="1:21">
      <c r="A112" s="47" t="s">
        <v>30</v>
      </c>
      <c r="B112" s="42">
        <f>NPV(B$92,B150:Z150)/$B$87</f>
        <v>-1501.4812933782841</v>
      </c>
      <c r="C112" s="22">
        <f>B112/25</f>
        <v>-60.059251735131369</v>
      </c>
    </row>
    <row r="115" spans="1:27">
      <c r="A115" s="24" t="s">
        <v>0</v>
      </c>
      <c r="E115" s="25"/>
      <c r="F115" s="26"/>
    </row>
    <row r="116" spans="1:27">
      <c r="A116" s="24"/>
    </row>
    <row r="117" spans="1:27">
      <c r="A117" s="27" t="s">
        <v>10</v>
      </c>
    </row>
    <row r="118" spans="1:27">
      <c r="A118" s="28" t="s">
        <v>1</v>
      </c>
      <c r="B118" s="29">
        <v>2011</v>
      </c>
      <c r="C118" s="29">
        <v>2012</v>
      </c>
      <c r="D118" s="29">
        <v>2013</v>
      </c>
      <c r="E118" s="29">
        <v>2014</v>
      </c>
      <c r="F118" s="29">
        <v>2015</v>
      </c>
      <c r="G118" s="29">
        <v>2016</v>
      </c>
      <c r="H118" s="29">
        <v>2017</v>
      </c>
      <c r="I118" s="29">
        <v>2018</v>
      </c>
      <c r="J118" s="29">
        <v>2019</v>
      </c>
      <c r="K118" s="29">
        <v>2020</v>
      </c>
      <c r="L118" s="29">
        <v>2021</v>
      </c>
      <c r="M118" s="29">
        <v>2022</v>
      </c>
      <c r="N118" s="29">
        <v>2023</v>
      </c>
      <c r="O118" s="29">
        <v>2024</v>
      </c>
      <c r="P118" s="29">
        <v>2025</v>
      </c>
      <c r="Q118" s="29">
        <v>2026</v>
      </c>
      <c r="R118" s="29">
        <v>2027</v>
      </c>
      <c r="S118" s="29">
        <v>2028</v>
      </c>
      <c r="T118" s="29">
        <v>2029</v>
      </c>
      <c r="U118" s="29">
        <v>2030</v>
      </c>
      <c r="V118" s="29">
        <v>2031</v>
      </c>
      <c r="W118" s="29">
        <v>2032</v>
      </c>
      <c r="X118" s="29">
        <v>2033</v>
      </c>
      <c r="Y118" s="29">
        <v>2034</v>
      </c>
      <c r="Z118" s="29">
        <v>2035</v>
      </c>
    </row>
    <row r="119" spans="1:27">
      <c r="A119" s="30" t="s">
        <v>2</v>
      </c>
      <c r="B119" s="31">
        <v>1</v>
      </c>
      <c r="C119" s="31">
        <v>2</v>
      </c>
      <c r="D119" s="31">
        <v>3</v>
      </c>
      <c r="E119" s="31">
        <v>4</v>
      </c>
      <c r="F119" s="31">
        <v>5</v>
      </c>
      <c r="G119" s="31">
        <v>6</v>
      </c>
      <c r="H119" s="31">
        <v>7</v>
      </c>
      <c r="I119" s="31">
        <v>8</v>
      </c>
      <c r="J119" s="31">
        <v>9</v>
      </c>
      <c r="K119" s="31">
        <v>10</v>
      </c>
      <c r="L119" s="31">
        <v>11</v>
      </c>
      <c r="M119" s="31">
        <v>12</v>
      </c>
      <c r="N119" s="31">
        <v>13</v>
      </c>
      <c r="O119" s="31">
        <v>14</v>
      </c>
      <c r="P119" s="31">
        <v>15</v>
      </c>
      <c r="Q119" s="31">
        <v>16</v>
      </c>
      <c r="R119" s="31">
        <v>17</v>
      </c>
      <c r="S119" s="31">
        <v>18</v>
      </c>
      <c r="T119" s="31">
        <v>19</v>
      </c>
      <c r="U119" s="31">
        <v>20</v>
      </c>
      <c r="V119" s="31">
        <v>21</v>
      </c>
      <c r="W119" s="31">
        <v>22</v>
      </c>
      <c r="X119" s="31">
        <v>23</v>
      </c>
      <c r="Y119" s="31">
        <v>24</v>
      </c>
      <c r="Z119" s="31">
        <v>25</v>
      </c>
    </row>
    <row r="120" spans="1:27">
      <c r="A120" s="54" t="s">
        <v>131</v>
      </c>
      <c r="B120" s="32">
        <f>$B$87*$B$89*$B$99</f>
        <v>-38.534999999999997</v>
      </c>
      <c r="C120" s="32">
        <f>$B$87*$B$90*$B$99</f>
        <v>-1.6055993099999999</v>
      </c>
      <c r="D120" s="32">
        <f t="shared" ref="D120:Z120" si="8">$B$87*$B$90*$B$99</f>
        <v>-1.6055993099999999</v>
      </c>
      <c r="E120" s="32">
        <f t="shared" si="8"/>
        <v>-1.6055993099999999</v>
      </c>
      <c r="F120" s="32">
        <f t="shared" si="8"/>
        <v>-1.6055993099999999</v>
      </c>
      <c r="G120" s="32">
        <f t="shared" si="8"/>
        <v>-1.6055993099999999</v>
      </c>
      <c r="H120" s="32">
        <f t="shared" si="8"/>
        <v>-1.6055993099999999</v>
      </c>
      <c r="I120" s="32">
        <f t="shared" si="8"/>
        <v>-1.6055993099999999</v>
      </c>
      <c r="J120" s="32">
        <f t="shared" si="8"/>
        <v>-1.6055993099999999</v>
      </c>
      <c r="K120" s="32">
        <f t="shared" si="8"/>
        <v>-1.6055993099999999</v>
      </c>
      <c r="L120" s="32">
        <f t="shared" si="8"/>
        <v>-1.6055993099999999</v>
      </c>
      <c r="M120" s="32">
        <f t="shared" si="8"/>
        <v>-1.6055993099999999</v>
      </c>
      <c r="N120" s="32">
        <f t="shared" si="8"/>
        <v>-1.6055993099999999</v>
      </c>
      <c r="O120" s="32">
        <f t="shared" si="8"/>
        <v>-1.6055993099999999</v>
      </c>
      <c r="P120" s="32">
        <f t="shared" si="8"/>
        <v>-1.6055993099999999</v>
      </c>
      <c r="Q120" s="32">
        <f t="shared" si="8"/>
        <v>-1.6055993099999999</v>
      </c>
      <c r="R120" s="32">
        <f t="shared" si="8"/>
        <v>-1.6055993099999999</v>
      </c>
      <c r="S120" s="32">
        <f t="shared" si="8"/>
        <v>-1.6055993099999999</v>
      </c>
      <c r="T120" s="32">
        <f t="shared" si="8"/>
        <v>-1.6055993099999999</v>
      </c>
      <c r="U120" s="32">
        <f t="shared" si="8"/>
        <v>-1.6055993099999999</v>
      </c>
      <c r="V120" s="32">
        <f t="shared" si="8"/>
        <v>-1.6055993099999999</v>
      </c>
      <c r="W120" s="32">
        <f t="shared" si="8"/>
        <v>-1.6055993099999999</v>
      </c>
      <c r="X120" s="32">
        <f t="shared" si="8"/>
        <v>-1.6055993099999999</v>
      </c>
      <c r="Y120" s="32">
        <f t="shared" si="8"/>
        <v>-1.6055993099999999</v>
      </c>
      <c r="Z120" s="32">
        <f t="shared" si="8"/>
        <v>-1.6055993099999999</v>
      </c>
      <c r="AA120" s="25"/>
    </row>
    <row r="121" spans="1:27">
      <c r="A121" s="1"/>
      <c r="C121" s="33"/>
      <c r="D121" s="13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7">
      <c r="A122" s="27" t="s">
        <v>11</v>
      </c>
      <c r="C122" s="13"/>
      <c r="D122" s="13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7">
      <c r="A123" s="28" t="s">
        <v>1</v>
      </c>
      <c r="B123" s="29">
        <v>2011</v>
      </c>
      <c r="C123" s="29">
        <v>2012</v>
      </c>
      <c r="D123" s="29">
        <v>2013</v>
      </c>
      <c r="E123" s="29">
        <v>2014</v>
      </c>
      <c r="F123" s="29">
        <v>2015</v>
      </c>
      <c r="G123" s="29">
        <v>2016</v>
      </c>
      <c r="H123" s="29">
        <v>2017</v>
      </c>
      <c r="I123" s="29">
        <v>2018</v>
      </c>
      <c r="J123" s="29">
        <v>2019</v>
      </c>
      <c r="K123" s="29">
        <v>2020</v>
      </c>
      <c r="L123" s="29">
        <v>2021</v>
      </c>
      <c r="M123" s="29">
        <v>2022</v>
      </c>
      <c r="N123" s="29">
        <v>2023</v>
      </c>
      <c r="O123" s="29">
        <v>2024</v>
      </c>
      <c r="P123" s="29">
        <v>2025</v>
      </c>
      <c r="Q123" s="29">
        <v>2026</v>
      </c>
      <c r="R123" s="29">
        <v>2027</v>
      </c>
      <c r="S123" s="29">
        <v>2028</v>
      </c>
      <c r="T123" s="29">
        <v>2029</v>
      </c>
      <c r="U123" s="29">
        <v>2030</v>
      </c>
      <c r="V123" s="29">
        <v>2031</v>
      </c>
      <c r="W123" s="29">
        <v>2032</v>
      </c>
      <c r="X123" s="29">
        <v>2033</v>
      </c>
      <c r="Y123" s="29">
        <v>2034</v>
      </c>
      <c r="Z123" s="29">
        <v>2035</v>
      </c>
    </row>
    <row r="124" spans="1:27">
      <c r="A124" s="30" t="s">
        <v>2</v>
      </c>
      <c r="B124" s="31">
        <v>1</v>
      </c>
      <c r="C124" s="31">
        <v>2</v>
      </c>
      <c r="D124" s="31">
        <v>3</v>
      </c>
      <c r="E124" s="31">
        <v>4</v>
      </c>
      <c r="F124" s="31">
        <v>5</v>
      </c>
      <c r="G124" s="31">
        <v>6</v>
      </c>
      <c r="H124" s="31">
        <v>7</v>
      </c>
      <c r="I124" s="31">
        <v>8</v>
      </c>
      <c r="J124" s="31">
        <v>9</v>
      </c>
      <c r="K124" s="31">
        <v>10</v>
      </c>
      <c r="L124" s="31">
        <v>11</v>
      </c>
      <c r="M124" s="31">
        <v>12</v>
      </c>
      <c r="N124" s="31">
        <v>13</v>
      </c>
      <c r="O124" s="31">
        <v>14</v>
      </c>
      <c r="P124" s="31">
        <v>15</v>
      </c>
      <c r="Q124" s="31">
        <v>16</v>
      </c>
      <c r="R124" s="31">
        <v>17</v>
      </c>
      <c r="S124" s="31">
        <v>18</v>
      </c>
      <c r="T124" s="31">
        <v>19</v>
      </c>
      <c r="U124" s="31">
        <v>20</v>
      </c>
      <c r="V124" s="31">
        <v>21</v>
      </c>
      <c r="W124" s="31">
        <v>22</v>
      </c>
      <c r="X124" s="31">
        <v>23</v>
      </c>
      <c r="Y124" s="31">
        <v>24</v>
      </c>
      <c r="Z124" s="31">
        <v>25</v>
      </c>
    </row>
    <row r="125" spans="1:27">
      <c r="A125" s="44" t="s">
        <v>27</v>
      </c>
      <c r="B125" s="34">
        <v>3</v>
      </c>
      <c r="C125" s="34">
        <v>3</v>
      </c>
      <c r="D125" s="34">
        <v>3</v>
      </c>
      <c r="E125" s="34">
        <v>3</v>
      </c>
      <c r="F125" s="34">
        <v>3</v>
      </c>
      <c r="G125" s="34">
        <v>3</v>
      </c>
      <c r="H125" s="34">
        <v>3</v>
      </c>
      <c r="I125" s="34">
        <v>3</v>
      </c>
      <c r="J125" s="34">
        <v>3</v>
      </c>
      <c r="K125" s="34">
        <v>3</v>
      </c>
      <c r="L125" s="34">
        <v>3</v>
      </c>
      <c r="M125" s="34">
        <v>3</v>
      </c>
      <c r="N125" s="34">
        <v>3</v>
      </c>
      <c r="O125" s="34">
        <v>3</v>
      </c>
      <c r="P125" s="34">
        <v>3</v>
      </c>
      <c r="Q125" s="34">
        <v>3</v>
      </c>
      <c r="R125" s="34">
        <v>3</v>
      </c>
      <c r="S125" s="34">
        <v>3</v>
      </c>
      <c r="T125" s="34">
        <v>3</v>
      </c>
      <c r="U125" s="34">
        <v>3</v>
      </c>
      <c r="V125" s="34">
        <v>3</v>
      </c>
      <c r="W125" s="34">
        <v>3</v>
      </c>
      <c r="X125" s="34">
        <v>3</v>
      </c>
      <c r="Y125" s="34">
        <v>3</v>
      </c>
      <c r="Z125" s="34">
        <v>3</v>
      </c>
    </row>
    <row r="126" spans="1:27">
      <c r="A126" s="44" t="s">
        <v>28</v>
      </c>
      <c r="B126" s="34">
        <v>7.8</v>
      </c>
      <c r="C126" s="34">
        <v>7.8</v>
      </c>
      <c r="D126" s="34">
        <v>7.8</v>
      </c>
      <c r="E126" s="34">
        <v>7.8</v>
      </c>
      <c r="F126" s="34">
        <v>7.8</v>
      </c>
      <c r="G126" s="34">
        <v>7.8</v>
      </c>
      <c r="H126" s="34">
        <v>7.8</v>
      </c>
      <c r="I126" s="34">
        <v>7.8</v>
      </c>
      <c r="J126" s="34">
        <v>7.8</v>
      </c>
      <c r="K126" s="34">
        <v>7.8</v>
      </c>
      <c r="L126" s="34">
        <v>7.8</v>
      </c>
      <c r="M126" s="34">
        <v>7.8</v>
      </c>
      <c r="N126" s="34">
        <v>7.8</v>
      </c>
      <c r="O126" s="34">
        <v>7.8</v>
      </c>
      <c r="P126" s="34">
        <v>7.8</v>
      </c>
      <c r="Q126" s="34">
        <v>7.8</v>
      </c>
      <c r="R126" s="34">
        <v>7.8</v>
      </c>
      <c r="S126" s="34">
        <v>7.8</v>
      </c>
      <c r="T126" s="34">
        <v>7.8</v>
      </c>
      <c r="U126" s="34">
        <v>7.8</v>
      </c>
      <c r="V126" s="34">
        <v>7.8</v>
      </c>
      <c r="W126" s="34">
        <v>7.8</v>
      </c>
      <c r="X126" s="34">
        <v>7.8</v>
      </c>
      <c r="Y126" s="34">
        <v>7.8</v>
      </c>
      <c r="Z126" s="34">
        <v>7.8</v>
      </c>
    </row>
    <row r="127" spans="1:27">
      <c r="A127" s="44" t="s">
        <v>29</v>
      </c>
      <c r="B127" s="34">
        <v>15</v>
      </c>
      <c r="C127" s="34">
        <v>15</v>
      </c>
      <c r="D127" s="34">
        <v>15</v>
      </c>
      <c r="E127" s="34">
        <v>15</v>
      </c>
      <c r="F127" s="34">
        <v>15</v>
      </c>
      <c r="G127" s="34">
        <v>15</v>
      </c>
      <c r="H127" s="34">
        <v>15</v>
      </c>
      <c r="I127" s="34">
        <v>15</v>
      </c>
      <c r="J127" s="34">
        <v>15</v>
      </c>
      <c r="K127" s="34">
        <v>15</v>
      </c>
      <c r="L127" s="34">
        <v>15</v>
      </c>
      <c r="M127" s="34">
        <v>15</v>
      </c>
      <c r="N127" s="34">
        <v>15</v>
      </c>
      <c r="O127" s="34">
        <v>15</v>
      </c>
      <c r="P127" s="34">
        <v>15</v>
      </c>
      <c r="Q127" s="34">
        <v>15</v>
      </c>
      <c r="R127" s="34">
        <v>15</v>
      </c>
      <c r="S127" s="34">
        <v>15</v>
      </c>
      <c r="T127" s="34">
        <v>15</v>
      </c>
      <c r="U127" s="34">
        <v>15</v>
      </c>
      <c r="V127" s="34">
        <v>15</v>
      </c>
      <c r="W127" s="34">
        <v>15</v>
      </c>
      <c r="X127" s="34">
        <v>15</v>
      </c>
      <c r="Y127" s="34">
        <v>15</v>
      </c>
      <c r="Z127" s="34">
        <v>15</v>
      </c>
    </row>
    <row r="128" spans="1:27">
      <c r="A128" s="1" t="s">
        <v>30</v>
      </c>
      <c r="B128" s="34">
        <v>30</v>
      </c>
      <c r="C128" s="34">
        <v>30</v>
      </c>
      <c r="D128" s="34">
        <v>30</v>
      </c>
      <c r="E128" s="34">
        <v>30</v>
      </c>
      <c r="F128" s="34">
        <v>30</v>
      </c>
      <c r="G128" s="34">
        <v>30</v>
      </c>
      <c r="H128" s="34">
        <v>30</v>
      </c>
      <c r="I128" s="34">
        <v>30</v>
      </c>
      <c r="J128" s="34">
        <v>30</v>
      </c>
      <c r="K128" s="34">
        <v>30</v>
      </c>
      <c r="L128" s="34">
        <v>30</v>
      </c>
      <c r="M128" s="34">
        <v>30</v>
      </c>
      <c r="N128" s="34">
        <v>30</v>
      </c>
      <c r="O128" s="34">
        <v>30</v>
      </c>
      <c r="P128" s="34">
        <v>30</v>
      </c>
      <c r="Q128" s="34">
        <v>30</v>
      </c>
      <c r="R128" s="34">
        <v>30</v>
      </c>
      <c r="S128" s="34">
        <v>30</v>
      </c>
      <c r="T128" s="34">
        <v>30</v>
      </c>
      <c r="U128" s="34">
        <v>30</v>
      </c>
      <c r="V128" s="34">
        <v>30</v>
      </c>
      <c r="W128" s="34">
        <v>30</v>
      </c>
      <c r="X128" s="34">
        <v>30</v>
      </c>
      <c r="Y128" s="34">
        <v>30</v>
      </c>
      <c r="Z128" s="34">
        <v>30</v>
      </c>
    </row>
    <row r="129" spans="1:27">
      <c r="A129" s="1"/>
    </row>
    <row r="130" spans="1:27">
      <c r="A130" s="27" t="s">
        <v>12</v>
      </c>
    </row>
    <row r="131" spans="1:27">
      <c r="A131" s="28" t="s">
        <v>1</v>
      </c>
      <c r="B131" s="29">
        <v>2011</v>
      </c>
      <c r="C131" s="29">
        <v>2012</v>
      </c>
      <c r="D131" s="29">
        <v>2013</v>
      </c>
      <c r="E131" s="29">
        <v>2014</v>
      </c>
      <c r="F131" s="29">
        <v>2015</v>
      </c>
      <c r="G131" s="29">
        <v>2016</v>
      </c>
      <c r="H131" s="29">
        <v>2017</v>
      </c>
      <c r="I131" s="29">
        <v>2018</v>
      </c>
      <c r="J131" s="29">
        <v>2019</v>
      </c>
      <c r="K131" s="29">
        <v>2020</v>
      </c>
      <c r="L131" s="29">
        <v>2021</v>
      </c>
      <c r="M131" s="29">
        <v>2022</v>
      </c>
      <c r="N131" s="29">
        <v>2023</v>
      </c>
      <c r="O131" s="29">
        <v>2024</v>
      </c>
      <c r="P131" s="29">
        <v>2025</v>
      </c>
      <c r="Q131" s="29">
        <v>2026</v>
      </c>
      <c r="R131" s="29">
        <v>2027</v>
      </c>
      <c r="S131" s="29">
        <v>2028</v>
      </c>
      <c r="T131" s="29">
        <v>2029</v>
      </c>
      <c r="U131" s="29">
        <v>2030</v>
      </c>
      <c r="V131" s="29">
        <v>2031</v>
      </c>
      <c r="W131" s="29">
        <v>2032</v>
      </c>
      <c r="X131" s="29">
        <v>2033</v>
      </c>
      <c r="Y131" s="29">
        <v>2034</v>
      </c>
      <c r="Z131" s="29">
        <v>2035</v>
      </c>
    </row>
    <row r="132" spans="1:27">
      <c r="A132" s="30" t="s">
        <v>2</v>
      </c>
      <c r="B132" s="31">
        <v>1</v>
      </c>
      <c r="C132" s="31">
        <v>2</v>
      </c>
      <c r="D132" s="31">
        <v>3</v>
      </c>
      <c r="E132" s="31">
        <v>4</v>
      </c>
      <c r="F132" s="31">
        <v>5</v>
      </c>
      <c r="G132" s="31">
        <v>6</v>
      </c>
      <c r="H132" s="31">
        <v>7</v>
      </c>
      <c r="I132" s="31">
        <v>8</v>
      </c>
      <c r="J132" s="31">
        <v>9</v>
      </c>
      <c r="K132" s="31">
        <v>10</v>
      </c>
      <c r="L132" s="31">
        <v>11</v>
      </c>
      <c r="M132" s="31">
        <v>12</v>
      </c>
      <c r="N132" s="31">
        <v>13</v>
      </c>
      <c r="O132" s="31">
        <v>14</v>
      </c>
      <c r="P132" s="31">
        <v>15</v>
      </c>
      <c r="Q132" s="31">
        <v>16</v>
      </c>
      <c r="R132" s="31">
        <v>17</v>
      </c>
      <c r="S132" s="31">
        <v>18</v>
      </c>
      <c r="T132" s="31">
        <v>19</v>
      </c>
      <c r="U132" s="31">
        <v>20</v>
      </c>
      <c r="V132" s="31">
        <v>21</v>
      </c>
      <c r="W132" s="31">
        <v>22</v>
      </c>
      <c r="X132" s="31">
        <v>23</v>
      </c>
      <c r="Y132" s="31">
        <v>24</v>
      </c>
      <c r="Z132" s="31">
        <v>25</v>
      </c>
    </row>
    <row r="133" spans="1:27">
      <c r="A133" s="44" t="s">
        <v>27</v>
      </c>
      <c r="B133" s="35">
        <f t="shared" ref="B133:Z133" si="9">B125*B$120</f>
        <v>-115.60499999999999</v>
      </c>
      <c r="C133" s="35">
        <f t="shared" si="9"/>
        <v>-4.8167979299999999</v>
      </c>
      <c r="D133" s="35">
        <f t="shared" si="9"/>
        <v>-4.8167979299999999</v>
      </c>
      <c r="E133" s="35">
        <f t="shared" si="9"/>
        <v>-4.8167979299999999</v>
      </c>
      <c r="F133" s="35">
        <f t="shared" si="9"/>
        <v>-4.8167979299999999</v>
      </c>
      <c r="G133" s="35">
        <f t="shared" si="9"/>
        <v>-4.8167979299999999</v>
      </c>
      <c r="H133" s="35">
        <f t="shared" si="9"/>
        <v>-4.8167979299999999</v>
      </c>
      <c r="I133" s="35">
        <f t="shared" si="9"/>
        <v>-4.8167979299999999</v>
      </c>
      <c r="J133" s="35">
        <f t="shared" si="9"/>
        <v>-4.8167979299999999</v>
      </c>
      <c r="K133" s="35">
        <f t="shared" si="9"/>
        <v>-4.8167979299999999</v>
      </c>
      <c r="L133" s="35">
        <f t="shared" si="9"/>
        <v>-4.8167979299999999</v>
      </c>
      <c r="M133" s="35">
        <f t="shared" si="9"/>
        <v>-4.8167979299999999</v>
      </c>
      <c r="N133" s="35">
        <f t="shared" si="9"/>
        <v>-4.8167979299999999</v>
      </c>
      <c r="O133" s="35">
        <f t="shared" si="9"/>
        <v>-4.8167979299999999</v>
      </c>
      <c r="P133" s="35">
        <f t="shared" si="9"/>
        <v>-4.8167979299999999</v>
      </c>
      <c r="Q133" s="35">
        <f t="shared" si="9"/>
        <v>-4.8167979299999999</v>
      </c>
      <c r="R133" s="35">
        <f t="shared" si="9"/>
        <v>-4.8167979299999999</v>
      </c>
      <c r="S133" s="35">
        <f t="shared" si="9"/>
        <v>-4.8167979299999999</v>
      </c>
      <c r="T133" s="35">
        <f t="shared" si="9"/>
        <v>-4.8167979299999999</v>
      </c>
      <c r="U133" s="35">
        <f t="shared" si="9"/>
        <v>-4.8167979299999999</v>
      </c>
      <c r="V133" s="35">
        <f t="shared" si="9"/>
        <v>-4.8167979299999999</v>
      </c>
      <c r="W133" s="35">
        <f t="shared" si="9"/>
        <v>-4.8167979299999999</v>
      </c>
      <c r="X133" s="35">
        <f t="shared" si="9"/>
        <v>-4.8167979299999999</v>
      </c>
      <c r="Y133" s="35">
        <f t="shared" si="9"/>
        <v>-4.8167979299999999</v>
      </c>
      <c r="Z133" s="35">
        <f t="shared" si="9"/>
        <v>-4.8167979299999999</v>
      </c>
    </row>
    <row r="134" spans="1:27">
      <c r="A134" s="44" t="s">
        <v>28</v>
      </c>
      <c r="B134" s="35">
        <f t="shared" ref="B134:Z134" si="10">B126*B$120</f>
        <v>-300.57299999999998</v>
      </c>
      <c r="C134" s="35">
        <f t="shared" si="10"/>
        <v>-12.523674617999999</v>
      </c>
      <c r="D134" s="35">
        <f t="shared" si="10"/>
        <v>-12.523674617999999</v>
      </c>
      <c r="E134" s="35">
        <f t="shared" si="10"/>
        <v>-12.523674617999999</v>
      </c>
      <c r="F134" s="35">
        <f t="shared" si="10"/>
        <v>-12.523674617999999</v>
      </c>
      <c r="G134" s="35">
        <f t="shared" si="10"/>
        <v>-12.523674617999999</v>
      </c>
      <c r="H134" s="35">
        <f t="shared" si="10"/>
        <v>-12.523674617999999</v>
      </c>
      <c r="I134" s="35">
        <f t="shared" si="10"/>
        <v>-12.523674617999999</v>
      </c>
      <c r="J134" s="35">
        <f t="shared" si="10"/>
        <v>-12.523674617999999</v>
      </c>
      <c r="K134" s="35">
        <f t="shared" si="10"/>
        <v>-12.523674617999999</v>
      </c>
      <c r="L134" s="35">
        <f t="shared" si="10"/>
        <v>-12.523674617999999</v>
      </c>
      <c r="M134" s="35">
        <f t="shared" si="10"/>
        <v>-12.523674617999999</v>
      </c>
      <c r="N134" s="35">
        <f t="shared" si="10"/>
        <v>-12.523674617999999</v>
      </c>
      <c r="O134" s="35">
        <f t="shared" si="10"/>
        <v>-12.523674617999999</v>
      </c>
      <c r="P134" s="35">
        <f t="shared" si="10"/>
        <v>-12.523674617999999</v>
      </c>
      <c r="Q134" s="35">
        <f t="shared" si="10"/>
        <v>-12.523674617999999</v>
      </c>
      <c r="R134" s="35">
        <f t="shared" si="10"/>
        <v>-12.523674617999999</v>
      </c>
      <c r="S134" s="35">
        <f t="shared" si="10"/>
        <v>-12.523674617999999</v>
      </c>
      <c r="T134" s="35">
        <f t="shared" si="10"/>
        <v>-12.523674617999999</v>
      </c>
      <c r="U134" s="35">
        <f t="shared" si="10"/>
        <v>-12.523674617999999</v>
      </c>
      <c r="V134" s="35">
        <f t="shared" si="10"/>
        <v>-12.523674617999999</v>
      </c>
      <c r="W134" s="35">
        <f t="shared" si="10"/>
        <v>-12.523674617999999</v>
      </c>
      <c r="X134" s="35">
        <f t="shared" si="10"/>
        <v>-12.523674617999999</v>
      </c>
      <c r="Y134" s="35">
        <f t="shared" si="10"/>
        <v>-12.523674617999999</v>
      </c>
      <c r="Z134" s="35">
        <f t="shared" si="10"/>
        <v>-12.523674617999999</v>
      </c>
    </row>
    <row r="135" spans="1:27">
      <c r="A135" s="44" t="s">
        <v>29</v>
      </c>
      <c r="B135" s="35">
        <f t="shared" ref="B135:Z135" si="11">B127*B$120</f>
        <v>-578.02499999999998</v>
      </c>
      <c r="C135" s="35">
        <f t="shared" si="11"/>
        <v>-24.083989649999999</v>
      </c>
      <c r="D135" s="35">
        <f t="shared" si="11"/>
        <v>-24.083989649999999</v>
      </c>
      <c r="E135" s="35">
        <f t="shared" si="11"/>
        <v>-24.083989649999999</v>
      </c>
      <c r="F135" s="35">
        <f t="shared" si="11"/>
        <v>-24.083989649999999</v>
      </c>
      <c r="G135" s="35">
        <f t="shared" si="11"/>
        <v>-24.083989649999999</v>
      </c>
      <c r="H135" s="35">
        <f t="shared" si="11"/>
        <v>-24.083989649999999</v>
      </c>
      <c r="I135" s="35">
        <f t="shared" si="11"/>
        <v>-24.083989649999999</v>
      </c>
      <c r="J135" s="35">
        <f t="shared" si="11"/>
        <v>-24.083989649999999</v>
      </c>
      <c r="K135" s="35">
        <f t="shared" si="11"/>
        <v>-24.083989649999999</v>
      </c>
      <c r="L135" s="35">
        <f t="shared" si="11"/>
        <v>-24.083989649999999</v>
      </c>
      <c r="M135" s="35">
        <f t="shared" si="11"/>
        <v>-24.083989649999999</v>
      </c>
      <c r="N135" s="35">
        <f t="shared" si="11"/>
        <v>-24.083989649999999</v>
      </c>
      <c r="O135" s="35">
        <f t="shared" si="11"/>
        <v>-24.083989649999999</v>
      </c>
      <c r="P135" s="35">
        <f t="shared" si="11"/>
        <v>-24.083989649999999</v>
      </c>
      <c r="Q135" s="35">
        <f t="shared" si="11"/>
        <v>-24.083989649999999</v>
      </c>
      <c r="R135" s="35">
        <f t="shared" si="11"/>
        <v>-24.083989649999999</v>
      </c>
      <c r="S135" s="35">
        <f t="shared" si="11"/>
        <v>-24.083989649999999</v>
      </c>
      <c r="T135" s="35">
        <f t="shared" si="11"/>
        <v>-24.083989649999999</v>
      </c>
      <c r="U135" s="35">
        <f t="shared" si="11"/>
        <v>-24.083989649999999</v>
      </c>
      <c r="V135" s="35">
        <f t="shared" si="11"/>
        <v>-24.083989649999999</v>
      </c>
      <c r="W135" s="35">
        <f t="shared" si="11"/>
        <v>-24.083989649999999</v>
      </c>
      <c r="X135" s="35">
        <f t="shared" si="11"/>
        <v>-24.083989649999999</v>
      </c>
      <c r="Y135" s="35">
        <f t="shared" si="11"/>
        <v>-24.083989649999999</v>
      </c>
      <c r="Z135" s="35">
        <f t="shared" si="11"/>
        <v>-24.083989649999999</v>
      </c>
    </row>
    <row r="136" spans="1:27">
      <c r="A136" s="1" t="s">
        <v>30</v>
      </c>
      <c r="B136" s="35">
        <f t="shared" ref="B136:Z136" si="12">B128*B$120</f>
        <v>-1156.05</v>
      </c>
      <c r="C136" s="35">
        <f t="shared" si="12"/>
        <v>-48.167979299999999</v>
      </c>
      <c r="D136" s="35">
        <f t="shared" si="12"/>
        <v>-48.167979299999999</v>
      </c>
      <c r="E136" s="35">
        <f t="shared" si="12"/>
        <v>-48.167979299999999</v>
      </c>
      <c r="F136" s="35">
        <f t="shared" si="12"/>
        <v>-48.167979299999999</v>
      </c>
      <c r="G136" s="35">
        <f t="shared" si="12"/>
        <v>-48.167979299999999</v>
      </c>
      <c r="H136" s="35">
        <f t="shared" si="12"/>
        <v>-48.167979299999999</v>
      </c>
      <c r="I136" s="35">
        <f t="shared" si="12"/>
        <v>-48.167979299999999</v>
      </c>
      <c r="J136" s="35">
        <f t="shared" si="12"/>
        <v>-48.167979299999999</v>
      </c>
      <c r="K136" s="35">
        <f t="shared" si="12"/>
        <v>-48.167979299999999</v>
      </c>
      <c r="L136" s="35">
        <f t="shared" si="12"/>
        <v>-48.167979299999999</v>
      </c>
      <c r="M136" s="35">
        <f t="shared" si="12"/>
        <v>-48.167979299999999</v>
      </c>
      <c r="N136" s="35">
        <f t="shared" si="12"/>
        <v>-48.167979299999999</v>
      </c>
      <c r="O136" s="35">
        <f t="shared" si="12"/>
        <v>-48.167979299999999</v>
      </c>
      <c r="P136" s="35">
        <f t="shared" si="12"/>
        <v>-48.167979299999999</v>
      </c>
      <c r="Q136" s="35">
        <f t="shared" si="12"/>
        <v>-48.167979299999999</v>
      </c>
      <c r="R136" s="35">
        <f t="shared" si="12"/>
        <v>-48.167979299999999</v>
      </c>
      <c r="S136" s="35">
        <f t="shared" si="12"/>
        <v>-48.167979299999999</v>
      </c>
      <c r="T136" s="35">
        <f t="shared" si="12"/>
        <v>-48.167979299999999</v>
      </c>
      <c r="U136" s="35">
        <f t="shared" si="12"/>
        <v>-48.167979299999999</v>
      </c>
      <c r="V136" s="35">
        <f t="shared" si="12"/>
        <v>-48.167979299999999</v>
      </c>
      <c r="W136" s="35">
        <f t="shared" si="12"/>
        <v>-48.167979299999999</v>
      </c>
      <c r="X136" s="35">
        <f t="shared" si="12"/>
        <v>-48.167979299999999</v>
      </c>
      <c r="Y136" s="35">
        <f t="shared" si="12"/>
        <v>-48.167979299999999</v>
      </c>
      <c r="Z136" s="35">
        <f t="shared" si="12"/>
        <v>-48.167979299999999</v>
      </c>
    </row>
    <row r="137" spans="1:27">
      <c r="A137" s="1"/>
      <c r="B137" s="35"/>
      <c r="C137" s="35"/>
      <c r="D137" s="35"/>
      <c r="E137" s="35"/>
      <c r="F137" s="35"/>
      <c r="G137" s="35"/>
      <c r="H137" s="35"/>
      <c r="I137" s="35"/>
      <c r="J137" s="35"/>
    </row>
    <row r="138" spans="1:27">
      <c r="A138" s="27" t="s">
        <v>13</v>
      </c>
      <c r="B138" s="35"/>
      <c r="C138" s="35"/>
      <c r="D138" s="35"/>
      <c r="E138" s="35"/>
      <c r="F138" s="35"/>
      <c r="G138" s="35"/>
      <c r="H138" s="35"/>
      <c r="I138" s="35"/>
      <c r="J138" s="35"/>
    </row>
    <row r="139" spans="1:27">
      <c r="A139" s="28" t="s">
        <v>1</v>
      </c>
      <c r="B139" s="29">
        <v>2011</v>
      </c>
      <c r="C139" s="29">
        <v>2012</v>
      </c>
      <c r="D139" s="29">
        <v>2013</v>
      </c>
      <c r="E139" s="29">
        <v>2014</v>
      </c>
      <c r="F139" s="29">
        <v>2015</v>
      </c>
      <c r="G139" s="29">
        <v>2016</v>
      </c>
      <c r="H139" s="29">
        <v>2017</v>
      </c>
      <c r="I139" s="29">
        <v>2018</v>
      </c>
      <c r="J139" s="29">
        <v>2019</v>
      </c>
      <c r="K139" s="29">
        <v>2020</v>
      </c>
      <c r="L139" s="29">
        <v>2021</v>
      </c>
      <c r="M139" s="29">
        <v>2022</v>
      </c>
      <c r="N139" s="29">
        <v>2023</v>
      </c>
      <c r="O139" s="29">
        <v>2024</v>
      </c>
      <c r="P139" s="29">
        <v>2025</v>
      </c>
      <c r="Q139" s="29">
        <v>2026</v>
      </c>
      <c r="R139" s="29">
        <v>2027</v>
      </c>
      <c r="S139" s="29">
        <v>2028</v>
      </c>
      <c r="T139" s="29">
        <v>2029</v>
      </c>
      <c r="U139" s="29">
        <v>2030</v>
      </c>
      <c r="V139" s="29">
        <v>2031</v>
      </c>
      <c r="W139" s="29">
        <v>2032</v>
      </c>
      <c r="X139" s="29">
        <v>2033</v>
      </c>
      <c r="Y139" s="29">
        <v>2034</v>
      </c>
      <c r="Z139" s="29">
        <v>2035</v>
      </c>
    </row>
    <row r="140" spans="1:27">
      <c r="A140" s="30" t="s">
        <v>2</v>
      </c>
      <c r="B140" s="31">
        <v>1</v>
      </c>
      <c r="C140" s="31">
        <v>2</v>
      </c>
      <c r="D140" s="31">
        <v>3</v>
      </c>
      <c r="E140" s="31">
        <v>4</v>
      </c>
      <c r="F140" s="31">
        <v>5</v>
      </c>
      <c r="G140" s="31">
        <v>6</v>
      </c>
      <c r="H140" s="31">
        <v>7</v>
      </c>
      <c r="I140" s="31">
        <v>8</v>
      </c>
      <c r="J140" s="31">
        <v>9</v>
      </c>
      <c r="K140" s="31">
        <v>10</v>
      </c>
      <c r="L140" s="31">
        <v>11</v>
      </c>
      <c r="M140" s="31">
        <v>12</v>
      </c>
      <c r="N140" s="31">
        <v>13</v>
      </c>
      <c r="O140" s="31">
        <v>14</v>
      </c>
      <c r="P140" s="31">
        <v>15</v>
      </c>
      <c r="Q140" s="31">
        <v>16</v>
      </c>
      <c r="R140" s="31">
        <v>17</v>
      </c>
      <c r="S140" s="31">
        <v>18</v>
      </c>
      <c r="T140" s="31">
        <v>19</v>
      </c>
      <c r="U140" s="31">
        <v>20</v>
      </c>
      <c r="V140" s="31">
        <v>21</v>
      </c>
      <c r="W140" s="31">
        <v>22</v>
      </c>
      <c r="X140" s="31">
        <v>23</v>
      </c>
      <c r="Y140" s="31">
        <v>24</v>
      </c>
      <c r="Z140" s="31">
        <v>25</v>
      </c>
    </row>
    <row r="141" spans="1:27">
      <c r="A141" s="36" t="s">
        <v>3</v>
      </c>
      <c r="B141" s="37">
        <f>B87*B103</f>
        <v>25</v>
      </c>
      <c r="C141" s="37">
        <f t="shared" ref="C141:Y141" si="13">$B$87*$B$104</f>
        <v>10</v>
      </c>
      <c r="D141" s="37">
        <f t="shared" si="13"/>
        <v>10</v>
      </c>
      <c r="E141" s="37">
        <f t="shared" si="13"/>
        <v>10</v>
      </c>
      <c r="F141" s="37">
        <f t="shared" si="13"/>
        <v>10</v>
      </c>
      <c r="G141" s="37">
        <f t="shared" si="13"/>
        <v>10</v>
      </c>
      <c r="H141" s="37">
        <f t="shared" si="13"/>
        <v>10</v>
      </c>
      <c r="I141" s="37">
        <f t="shared" si="13"/>
        <v>10</v>
      </c>
      <c r="J141" s="37">
        <f t="shared" si="13"/>
        <v>10</v>
      </c>
      <c r="K141" s="37">
        <f t="shared" si="13"/>
        <v>10</v>
      </c>
      <c r="L141" s="37">
        <f t="shared" si="13"/>
        <v>10</v>
      </c>
      <c r="M141" s="37">
        <f t="shared" si="13"/>
        <v>10</v>
      </c>
      <c r="N141" s="37">
        <f t="shared" si="13"/>
        <v>10</v>
      </c>
      <c r="O141" s="37">
        <f t="shared" si="13"/>
        <v>10</v>
      </c>
      <c r="P141" s="37">
        <f t="shared" si="13"/>
        <v>10</v>
      </c>
      <c r="Q141" s="37">
        <f t="shared" si="13"/>
        <v>10</v>
      </c>
      <c r="R141" s="37">
        <f t="shared" si="13"/>
        <v>10</v>
      </c>
      <c r="S141" s="37">
        <f t="shared" si="13"/>
        <v>10</v>
      </c>
      <c r="T141" s="37">
        <f t="shared" si="13"/>
        <v>10</v>
      </c>
      <c r="U141" s="37">
        <f t="shared" si="13"/>
        <v>10</v>
      </c>
      <c r="V141" s="37">
        <f t="shared" si="13"/>
        <v>10</v>
      </c>
      <c r="W141" s="37">
        <f t="shared" si="13"/>
        <v>10</v>
      </c>
      <c r="X141" s="37">
        <f t="shared" si="13"/>
        <v>10</v>
      </c>
      <c r="Y141" s="37">
        <f t="shared" si="13"/>
        <v>10</v>
      </c>
      <c r="Z141" s="37">
        <f>$B$87*$B$104</f>
        <v>10</v>
      </c>
      <c r="AA141" s="23"/>
    </row>
    <row r="142" spans="1:27">
      <c r="A142" s="1"/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1:27">
      <c r="A143" s="27" t="s">
        <v>14</v>
      </c>
    </row>
    <row r="144" spans="1:27">
      <c r="A144" s="28" t="s">
        <v>1</v>
      </c>
      <c r="B144" s="29">
        <v>2011</v>
      </c>
      <c r="C144" s="29">
        <v>2012</v>
      </c>
      <c r="D144" s="29">
        <v>2013</v>
      </c>
      <c r="E144" s="29">
        <v>2014</v>
      </c>
      <c r="F144" s="29">
        <v>2015</v>
      </c>
      <c r="G144" s="29">
        <v>2016</v>
      </c>
      <c r="H144" s="29">
        <v>2017</v>
      </c>
      <c r="I144" s="29">
        <v>2018</v>
      </c>
      <c r="J144" s="29">
        <v>2019</v>
      </c>
      <c r="K144" s="29">
        <v>2020</v>
      </c>
      <c r="L144" s="29">
        <v>2021</v>
      </c>
      <c r="M144" s="29">
        <v>2022</v>
      </c>
      <c r="N144" s="29">
        <v>2023</v>
      </c>
      <c r="O144" s="29">
        <v>2024</v>
      </c>
      <c r="P144" s="29">
        <v>2025</v>
      </c>
      <c r="Q144" s="29">
        <v>2026</v>
      </c>
      <c r="R144" s="29">
        <v>2027</v>
      </c>
      <c r="S144" s="29">
        <v>2028</v>
      </c>
      <c r="T144" s="29">
        <v>2029</v>
      </c>
      <c r="U144" s="29">
        <v>2030</v>
      </c>
      <c r="V144" s="29">
        <v>2031</v>
      </c>
      <c r="W144" s="29">
        <v>2032</v>
      </c>
      <c r="X144" s="29">
        <v>2033</v>
      </c>
      <c r="Y144" s="29">
        <v>2034</v>
      </c>
      <c r="Z144" s="29">
        <v>2035</v>
      </c>
    </row>
    <row r="145" spans="1:26">
      <c r="A145" s="30" t="s">
        <v>2</v>
      </c>
      <c r="B145" s="31">
        <v>1</v>
      </c>
      <c r="C145" s="31">
        <v>2</v>
      </c>
      <c r="D145" s="31">
        <v>3</v>
      </c>
      <c r="E145" s="31">
        <v>4</v>
      </c>
      <c r="F145" s="31">
        <v>5</v>
      </c>
      <c r="G145" s="31">
        <v>6</v>
      </c>
      <c r="H145" s="31">
        <v>7</v>
      </c>
      <c r="I145" s="31">
        <v>8</v>
      </c>
      <c r="J145" s="31">
        <v>9</v>
      </c>
      <c r="K145" s="31">
        <v>10</v>
      </c>
      <c r="L145" s="31">
        <v>11</v>
      </c>
      <c r="M145" s="31">
        <v>12</v>
      </c>
      <c r="N145" s="31">
        <v>13</v>
      </c>
      <c r="O145" s="31">
        <v>14</v>
      </c>
      <c r="P145" s="31">
        <v>15</v>
      </c>
      <c r="Q145" s="31">
        <v>16</v>
      </c>
      <c r="R145" s="31">
        <v>17</v>
      </c>
      <c r="S145" s="31">
        <v>18</v>
      </c>
      <c r="T145" s="31">
        <v>19</v>
      </c>
      <c r="U145" s="31">
        <v>20</v>
      </c>
      <c r="V145" s="31">
        <v>21</v>
      </c>
      <c r="W145" s="31">
        <v>22</v>
      </c>
      <c r="X145" s="31">
        <v>23</v>
      </c>
      <c r="Y145" s="31">
        <v>24</v>
      </c>
      <c r="Z145" s="31">
        <v>25</v>
      </c>
    </row>
    <row r="146" spans="1:26">
      <c r="A146" s="27" t="s">
        <v>15</v>
      </c>
    </row>
    <row r="147" spans="1:26">
      <c r="A147" s="44" t="s">
        <v>27</v>
      </c>
      <c r="B147" s="23">
        <f t="shared" ref="B147:Z150" si="14">B133-B$141</f>
        <v>-140.60499999999999</v>
      </c>
      <c r="C147" s="23">
        <f t="shared" si="14"/>
        <v>-14.81679793</v>
      </c>
      <c r="D147" s="23">
        <f t="shared" si="14"/>
        <v>-14.81679793</v>
      </c>
      <c r="E147" s="23">
        <f t="shared" si="14"/>
        <v>-14.81679793</v>
      </c>
      <c r="F147" s="23">
        <f t="shared" si="14"/>
        <v>-14.81679793</v>
      </c>
      <c r="G147" s="23">
        <f t="shared" si="14"/>
        <v>-14.81679793</v>
      </c>
      <c r="H147" s="23">
        <f t="shared" si="14"/>
        <v>-14.81679793</v>
      </c>
      <c r="I147" s="23">
        <f t="shared" si="14"/>
        <v>-14.81679793</v>
      </c>
      <c r="J147" s="23">
        <f t="shared" si="14"/>
        <v>-14.81679793</v>
      </c>
      <c r="K147" s="23">
        <f t="shared" si="14"/>
        <v>-14.81679793</v>
      </c>
      <c r="L147" s="23">
        <f t="shared" si="14"/>
        <v>-14.81679793</v>
      </c>
      <c r="M147" s="23">
        <f t="shared" si="14"/>
        <v>-14.81679793</v>
      </c>
      <c r="N147" s="23">
        <f t="shared" si="14"/>
        <v>-14.81679793</v>
      </c>
      <c r="O147" s="23">
        <f t="shared" si="14"/>
        <v>-14.81679793</v>
      </c>
      <c r="P147" s="23">
        <f t="shared" si="14"/>
        <v>-14.81679793</v>
      </c>
      <c r="Q147" s="23">
        <f t="shared" si="14"/>
        <v>-14.81679793</v>
      </c>
      <c r="R147" s="23">
        <f t="shared" si="14"/>
        <v>-14.81679793</v>
      </c>
      <c r="S147" s="23">
        <f t="shared" si="14"/>
        <v>-14.81679793</v>
      </c>
      <c r="T147" s="23">
        <f t="shared" si="14"/>
        <v>-14.81679793</v>
      </c>
      <c r="U147" s="23">
        <f t="shared" si="14"/>
        <v>-14.81679793</v>
      </c>
      <c r="V147" s="23">
        <f t="shared" si="14"/>
        <v>-14.81679793</v>
      </c>
      <c r="W147" s="23">
        <f t="shared" si="14"/>
        <v>-14.81679793</v>
      </c>
      <c r="X147" s="23">
        <f t="shared" si="14"/>
        <v>-14.81679793</v>
      </c>
      <c r="Y147" s="23">
        <f t="shared" si="14"/>
        <v>-14.81679793</v>
      </c>
      <c r="Z147" s="23">
        <f t="shared" si="14"/>
        <v>-14.81679793</v>
      </c>
    </row>
    <row r="148" spans="1:26">
      <c r="A148" s="44" t="s">
        <v>28</v>
      </c>
      <c r="B148" s="23">
        <f t="shared" si="14"/>
        <v>-325.57299999999998</v>
      </c>
      <c r="C148" s="23">
        <f t="shared" si="14"/>
        <v>-22.523674618000001</v>
      </c>
      <c r="D148" s="23">
        <f t="shared" si="14"/>
        <v>-22.523674618000001</v>
      </c>
      <c r="E148" s="23">
        <f t="shared" si="14"/>
        <v>-22.523674618000001</v>
      </c>
      <c r="F148" s="23">
        <f t="shared" si="14"/>
        <v>-22.523674618000001</v>
      </c>
      <c r="G148" s="23">
        <f t="shared" si="14"/>
        <v>-22.523674618000001</v>
      </c>
      <c r="H148" s="23">
        <f t="shared" si="14"/>
        <v>-22.523674618000001</v>
      </c>
      <c r="I148" s="23">
        <f t="shared" si="14"/>
        <v>-22.523674618000001</v>
      </c>
      <c r="J148" s="23">
        <f t="shared" si="14"/>
        <v>-22.523674618000001</v>
      </c>
      <c r="K148" s="23">
        <f t="shared" si="14"/>
        <v>-22.523674618000001</v>
      </c>
      <c r="L148" s="23">
        <f t="shared" si="14"/>
        <v>-22.523674618000001</v>
      </c>
      <c r="M148" s="23">
        <f t="shared" si="14"/>
        <v>-22.523674618000001</v>
      </c>
      <c r="N148" s="23">
        <f t="shared" si="14"/>
        <v>-22.523674618000001</v>
      </c>
      <c r="O148" s="23">
        <f t="shared" si="14"/>
        <v>-22.523674618000001</v>
      </c>
      <c r="P148" s="23">
        <f t="shared" si="14"/>
        <v>-22.523674618000001</v>
      </c>
      <c r="Q148" s="23">
        <f t="shared" si="14"/>
        <v>-22.523674618000001</v>
      </c>
      <c r="R148" s="23">
        <f t="shared" si="14"/>
        <v>-22.523674618000001</v>
      </c>
      <c r="S148" s="23">
        <f t="shared" si="14"/>
        <v>-22.523674618000001</v>
      </c>
      <c r="T148" s="23">
        <f t="shared" si="14"/>
        <v>-22.523674618000001</v>
      </c>
      <c r="U148" s="23">
        <f t="shared" si="14"/>
        <v>-22.523674618000001</v>
      </c>
      <c r="V148" s="23">
        <f t="shared" si="14"/>
        <v>-22.523674618000001</v>
      </c>
      <c r="W148" s="23">
        <f t="shared" si="14"/>
        <v>-22.523674618000001</v>
      </c>
      <c r="X148" s="23">
        <f t="shared" si="14"/>
        <v>-22.523674618000001</v>
      </c>
      <c r="Y148" s="23">
        <f t="shared" si="14"/>
        <v>-22.523674618000001</v>
      </c>
      <c r="Z148" s="23">
        <f t="shared" si="14"/>
        <v>-22.523674618000001</v>
      </c>
    </row>
    <row r="149" spans="1:26">
      <c r="A149" s="44" t="s">
        <v>29</v>
      </c>
      <c r="B149" s="23">
        <f t="shared" si="14"/>
        <v>-603.02499999999998</v>
      </c>
      <c r="C149" s="23">
        <f t="shared" si="14"/>
        <v>-34.083989649999999</v>
      </c>
      <c r="D149" s="23">
        <f t="shared" si="14"/>
        <v>-34.083989649999999</v>
      </c>
      <c r="E149" s="23">
        <f t="shared" si="14"/>
        <v>-34.083989649999999</v>
      </c>
      <c r="F149" s="23">
        <f t="shared" si="14"/>
        <v>-34.083989649999999</v>
      </c>
      <c r="G149" s="23">
        <f t="shared" si="14"/>
        <v>-34.083989649999999</v>
      </c>
      <c r="H149" s="23">
        <f t="shared" si="14"/>
        <v>-34.083989649999999</v>
      </c>
      <c r="I149" s="23">
        <f t="shared" si="14"/>
        <v>-34.083989649999999</v>
      </c>
      <c r="J149" s="23">
        <f t="shared" si="14"/>
        <v>-34.083989649999999</v>
      </c>
      <c r="K149" s="23">
        <f t="shared" si="14"/>
        <v>-34.083989649999999</v>
      </c>
      <c r="L149" s="23">
        <f t="shared" si="14"/>
        <v>-34.083989649999999</v>
      </c>
      <c r="M149" s="23">
        <f t="shared" si="14"/>
        <v>-34.083989649999999</v>
      </c>
      <c r="N149" s="23">
        <f t="shared" si="14"/>
        <v>-34.083989649999999</v>
      </c>
      <c r="O149" s="23">
        <f t="shared" si="14"/>
        <v>-34.083989649999999</v>
      </c>
      <c r="P149" s="23">
        <f t="shared" si="14"/>
        <v>-34.083989649999999</v>
      </c>
      <c r="Q149" s="23">
        <f t="shared" si="14"/>
        <v>-34.083989649999999</v>
      </c>
      <c r="R149" s="23">
        <f t="shared" si="14"/>
        <v>-34.083989649999999</v>
      </c>
      <c r="S149" s="23">
        <f t="shared" si="14"/>
        <v>-34.083989649999999</v>
      </c>
      <c r="T149" s="23">
        <f t="shared" si="14"/>
        <v>-34.083989649999999</v>
      </c>
      <c r="U149" s="23">
        <f t="shared" si="14"/>
        <v>-34.083989649999999</v>
      </c>
      <c r="V149" s="23">
        <f t="shared" si="14"/>
        <v>-34.083989649999999</v>
      </c>
      <c r="W149" s="23">
        <f t="shared" si="14"/>
        <v>-34.083989649999999</v>
      </c>
      <c r="X149" s="23">
        <f t="shared" si="14"/>
        <v>-34.083989649999999</v>
      </c>
      <c r="Y149" s="23">
        <f t="shared" si="14"/>
        <v>-34.083989649999999</v>
      </c>
      <c r="Z149" s="23">
        <f t="shared" si="14"/>
        <v>-34.083989649999999</v>
      </c>
    </row>
    <row r="150" spans="1:26">
      <c r="A150" s="1" t="s">
        <v>30</v>
      </c>
      <c r="B150" s="23">
        <f>B136-B$141</f>
        <v>-1181.05</v>
      </c>
      <c r="C150" s="23">
        <f t="shared" si="14"/>
        <v>-58.167979299999999</v>
      </c>
      <c r="D150" s="23">
        <f t="shared" si="14"/>
        <v>-58.167979299999999</v>
      </c>
      <c r="E150" s="23">
        <f t="shared" si="14"/>
        <v>-58.167979299999999</v>
      </c>
      <c r="F150" s="23">
        <f t="shared" si="14"/>
        <v>-58.167979299999999</v>
      </c>
      <c r="G150" s="23">
        <f t="shared" si="14"/>
        <v>-58.167979299999999</v>
      </c>
      <c r="H150" s="23">
        <f t="shared" si="14"/>
        <v>-58.167979299999999</v>
      </c>
      <c r="I150" s="23">
        <f t="shared" si="14"/>
        <v>-58.167979299999999</v>
      </c>
      <c r="J150" s="23">
        <f t="shared" si="14"/>
        <v>-58.167979299999999</v>
      </c>
      <c r="K150" s="23">
        <f t="shared" si="14"/>
        <v>-58.167979299999999</v>
      </c>
      <c r="L150" s="23">
        <f t="shared" si="14"/>
        <v>-58.167979299999999</v>
      </c>
      <c r="M150" s="23">
        <f t="shared" si="14"/>
        <v>-58.167979299999999</v>
      </c>
      <c r="N150" s="23">
        <f t="shared" si="14"/>
        <v>-58.167979299999999</v>
      </c>
      <c r="O150" s="23">
        <f t="shared" si="14"/>
        <v>-58.167979299999999</v>
      </c>
      <c r="P150" s="23">
        <f t="shared" si="14"/>
        <v>-58.167979299999999</v>
      </c>
      <c r="Q150" s="23">
        <f t="shared" si="14"/>
        <v>-58.167979299999999</v>
      </c>
      <c r="R150" s="23">
        <f t="shared" si="14"/>
        <v>-58.167979299999999</v>
      </c>
      <c r="S150" s="23">
        <f t="shared" si="14"/>
        <v>-58.167979299999999</v>
      </c>
      <c r="T150" s="23">
        <f t="shared" si="14"/>
        <v>-58.167979299999999</v>
      </c>
      <c r="U150" s="23">
        <f t="shared" si="14"/>
        <v>-58.167979299999999</v>
      </c>
      <c r="V150" s="23">
        <f t="shared" si="14"/>
        <v>-58.167979299999999</v>
      </c>
      <c r="W150" s="23">
        <f t="shared" si="14"/>
        <v>-58.167979299999999</v>
      </c>
      <c r="X150" s="23">
        <f t="shared" si="14"/>
        <v>-58.167979299999999</v>
      </c>
      <c r="Y150" s="23">
        <f t="shared" si="14"/>
        <v>-58.167979299999999</v>
      </c>
      <c r="Z150" s="23">
        <f t="shared" si="14"/>
        <v>-58.167979299999999</v>
      </c>
    </row>
    <row r="151" spans="1:26">
      <c r="A151" s="1"/>
    </row>
    <row r="152" spans="1:26">
      <c r="A152" s="27" t="s">
        <v>16</v>
      </c>
    </row>
    <row r="153" spans="1:26">
      <c r="A153" s="44" t="s">
        <v>27</v>
      </c>
      <c r="B153" s="23">
        <f>B147/(1+$B$92)^$B$119</f>
        <v>-126.67117117117115</v>
      </c>
      <c r="C153" s="23">
        <f t="shared" ref="C153:Z153" si="15">C147/(1+$B$92)^C$119</f>
        <v>-12.025645588832074</v>
      </c>
      <c r="D153" s="23">
        <f t="shared" si="15"/>
        <v>-10.83391494489376</v>
      </c>
      <c r="E153" s="23">
        <f t="shared" si="15"/>
        <v>-9.7602837341385218</v>
      </c>
      <c r="F153" s="23">
        <f t="shared" si="15"/>
        <v>-8.793048409133803</v>
      </c>
      <c r="G153" s="23">
        <f t="shared" si="15"/>
        <v>-7.9216652334538757</v>
      </c>
      <c r="H153" s="23">
        <f t="shared" si="15"/>
        <v>-7.136635345453942</v>
      </c>
      <c r="I153" s="23">
        <f t="shared" si="15"/>
        <v>-6.4294012121206672</v>
      </c>
      <c r="J153" s="23">
        <f t="shared" si="15"/>
        <v>-5.7922533442528525</v>
      </c>
      <c r="K153" s="23">
        <f t="shared" si="15"/>
        <v>-5.21824625608365</v>
      </c>
      <c r="L153" s="23">
        <f t="shared" si="15"/>
        <v>-4.701122753228514</v>
      </c>
      <c r="M153" s="23">
        <f t="shared" si="15"/>
        <v>-4.2352457236292915</v>
      </c>
      <c r="N153" s="23">
        <f t="shared" si="15"/>
        <v>-3.8155366879543164</v>
      </c>
      <c r="O153" s="23">
        <f t="shared" si="15"/>
        <v>-3.4374204395984829</v>
      </c>
      <c r="P153" s="23">
        <f t="shared" si="15"/>
        <v>-3.0967751708094444</v>
      </c>
      <c r="Q153" s="23">
        <f t="shared" si="15"/>
        <v>-2.7898875412697692</v>
      </c>
      <c r="R153" s="23">
        <f t="shared" si="15"/>
        <v>-2.5134121993421341</v>
      </c>
      <c r="S153" s="23">
        <f t="shared" si="15"/>
        <v>-2.2643353147226435</v>
      </c>
      <c r="T153" s="23">
        <f t="shared" si="15"/>
        <v>-2.0399417249753542</v>
      </c>
      <c r="U153" s="23">
        <f t="shared" si="15"/>
        <v>-1.8377853378156341</v>
      </c>
      <c r="V153" s="23">
        <f t="shared" si="15"/>
        <v>-1.6556624665005713</v>
      </c>
      <c r="W153" s="23">
        <f t="shared" si="15"/>
        <v>-1.4915878076581721</v>
      </c>
      <c r="X153" s="23">
        <f t="shared" si="15"/>
        <v>-1.3437727996920472</v>
      </c>
      <c r="Y153" s="23">
        <f t="shared" si="15"/>
        <v>-1.2106061258486907</v>
      </c>
      <c r="Z153" s="23">
        <f t="shared" si="15"/>
        <v>-1.0906361494132348</v>
      </c>
    </row>
    <row r="154" spans="1:26">
      <c r="A154" s="44" t="s">
        <v>28</v>
      </c>
      <c r="B154" s="23">
        <f>B148/(1+$B$92)^$B$119</f>
        <v>-293.30900900900895</v>
      </c>
      <c r="C154" s="23">
        <f t="shared" ref="C154:Z154" si="16">C148/(1+$B$92)^C$119</f>
        <v>-18.280719599058514</v>
      </c>
      <c r="D154" s="23">
        <f t="shared" si="16"/>
        <v>-16.469116755908573</v>
      </c>
      <c r="E154" s="23">
        <f t="shared" si="16"/>
        <v>-14.837042122440154</v>
      </c>
      <c r="F154" s="23">
        <f t="shared" si="16"/>
        <v>-13.366704614810949</v>
      </c>
      <c r="G154" s="23">
        <f t="shared" si="16"/>
        <v>-12.042076229559413</v>
      </c>
      <c r="H154" s="23">
        <f t="shared" si="16"/>
        <v>-10.848717323927399</v>
      </c>
      <c r="I154" s="23">
        <f t="shared" si="16"/>
        <v>-9.7736192107454016</v>
      </c>
      <c r="J154" s="23">
        <f t="shared" si="16"/>
        <v>-8.8050623520228832</v>
      </c>
      <c r="K154" s="23">
        <f t="shared" si="16"/>
        <v>-7.9324886054260206</v>
      </c>
      <c r="L154" s="23">
        <f t="shared" si="16"/>
        <v>-7.1463861310144328</v>
      </c>
      <c r="M154" s="23">
        <f t="shared" si="16"/>
        <v>-6.4381857036166057</v>
      </c>
      <c r="N154" s="23">
        <f t="shared" si="16"/>
        <v>-5.8001673005555006</v>
      </c>
      <c r="O154" s="23">
        <f t="shared" si="16"/>
        <v>-5.2253759464463965</v>
      </c>
      <c r="P154" s="23">
        <f t="shared" si="16"/>
        <v>-4.7075458976994566</v>
      </c>
      <c r="Q154" s="23">
        <f t="shared" si="16"/>
        <v>-4.24103234026978</v>
      </c>
      <c r="R154" s="23">
        <f t="shared" si="16"/>
        <v>-3.8207498560989004</v>
      </c>
      <c r="S154" s="23">
        <f t="shared" si="16"/>
        <v>-3.4421169874764868</v>
      </c>
      <c r="T154" s="23">
        <f t="shared" si="16"/>
        <v>-3.1010062950238617</v>
      </c>
      <c r="U154" s="23">
        <f t="shared" si="16"/>
        <v>-2.7936993648863617</v>
      </c>
      <c r="V154" s="23">
        <f t="shared" si="16"/>
        <v>-2.5168462746723974</v>
      </c>
      <c r="W154" s="23">
        <f t="shared" si="16"/>
        <v>-2.2674290762814393</v>
      </c>
      <c r="X154" s="23">
        <f t="shared" si="16"/>
        <v>-2.0427288975508464</v>
      </c>
      <c r="Y154" s="23">
        <f t="shared" si="16"/>
        <v>-1.840296304099861</v>
      </c>
      <c r="Z154" s="23">
        <f t="shared" si="16"/>
        <v>-1.6579245982881627</v>
      </c>
    </row>
    <row r="155" spans="1:26">
      <c r="A155" s="44" t="s">
        <v>29</v>
      </c>
      <c r="B155" s="23">
        <f>B149/(1+$B$92)^$B$119</f>
        <v>-543.26576576576565</v>
      </c>
      <c r="C155" s="23">
        <f t="shared" ref="C155:Z155" si="17">C149/(1+$B$92)^C$119</f>
        <v>-27.663330614398177</v>
      </c>
      <c r="D155" s="23">
        <f t="shared" si="17"/>
        <v>-24.92191947243079</v>
      </c>
      <c r="E155" s="23">
        <f t="shared" si="17"/>
        <v>-22.4521797048926</v>
      </c>
      <c r="F155" s="23">
        <f t="shared" si="17"/>
        <v>-20.227188923326665</v>
      </c>
      <c r="G155" s="23">
        <f t="shared" si="17"/>
        <v>-18.222692723717717</v>
      </c>
      <c r="H155" s="23">
        <f t="shared" si="17"/>
        <v>-16.416840291637584</v>
      </c>
      <c r="I155" s="23">
        <f t="shared" si="17"/>
        <v>-14.789946208682503</v>
      </c>
      <c r="J155" s="23">
        <f t="shared" si="17"/>
        <v>-13.324275863677929</v>
      </c>
      <c r="K155" s="23">
        <f t="shared" si="17"/>
        <v>-12.003852129439574</v>
      </c>
      <c r="L155" s="23">
        <f t="shared" si="17"/>
        <v>-10.81428119769331</v>
      </c>
      <c r="M155" s="23">
        <f t="shared" si="17"/>
        <v>-9.7425956735975756</v>
      </c>
      <c r="N155" s="23">
        <f t="shared" si="17"/>
        <v>-8.7771132194572754</v>
      </c>
      <c r="O155" s="23">
        <f t="shared" si="17"/>
        <v>-7.9073092067182662</v>
      </c>
      <c r="P155" s="23">
        <f t="shared" si="17"/>
        <v>-7.1237019880344743</v>
      </c>
      <c r="Q155" s="23">
        <f t="shared" si="17"/>
        <v>-6.4177495387697956</v>
      </c>
      <c r="R155" s="23">
        <f t="shared" si="17"/>
        <v>-5.7817563412340496</v>
      </c>
      <c r="S155" s="23">
        <f t="shared" si="17"/>
        <v>-5.2087894966072517</v>
      </c>
      <c r="T155" s="23">
        <f t="shared" si="17"/>
        <v>-4.6926031500966223</v>
      </c>
      <c r="U155" s="23">
        <f t="shared" si="17"/>
        <v>-4.2275704054924521</v>
      </c>
      <c r="V155" s="23">
        <f t="shared" si="17"/>
        <v>-3.8086219869301368</v>
      </c>
      <c r="W155" s="23">
        <f t="shared" si="17"/>
        <v>-3.4311909792163395</v>
      </c>
      <c r="X155" s="23">
        <f t="shared" si="17"/>
        <v>-3.0911630443390448</v>
      </c>
      <c r="Y155" s="23">
        <f t="shared" si="17"/>
        <v>-2.7848315714766159</v>
      </c>
      <c r="Z155" s="23">
        <f t="shared" si="17"/>
        <v>-2.5088572716005548</v>
      </c>
    </row>
    <row r="156" spans="1:26">
      <c r="A156" s="1" t="s">
        <v>30</v>
      </c>
      <c r="B156" s="23">
        <f>B150/(1+$B$92)^$B$119</f>
        <v>-1064.0090090090089</v>
      </c>
      <c r="C156" s="23">
        <f t="shared" ref="C156:Z156" si="18">C150/(1+$B$92)^$B$119</f>
        <v>-52.403584954954951</v>
      </c>
      <c r="D156" s="23">
        <f t="shared" si="18"/>
        <v>-52.403584954954951</v>
      </c>
      <c r="E156" s="23">
        <f t="shared" si="18"/>
        <v>-52.403584954954951</v>
      </c>
      <c r="F156" s="23">
        <f t="shared" si="18"/>
        <v>-52.403584954954951</v>
      </c>
      <c r="G156" s="23">
        <f t="shared" si="18"/>
        <v>-52.403584954954951</v>
      </c>
      <c r="H156" s="23">
        <f t="shared" si="18"/>
        <v>-52.403584954954951</v>
      </c>
      <c r="I156" s="23">
        <f t="shared" si="18"/>
        <v>-52.403584954954951</v>
      </c>
      <c r="J156" s="23">
        <f t="shared" si="18"/>
        <v>-52.403584954954951</v>
      </c>
      <c r="K156" s="23">
        <f t="shared" si="18"/>
        <v>-52.403584954954951</v>
      </c>
      <c r="L156" s="23">
        <f t="shared" si="18"/>
        <v>-52.403584954954951</v>
      </c>
      <c r="M156" s="23">
        <f t="shared" si="18"/>
        <v>-52.403584954954951</v>
      </c>
      <c r="N156" s="23">
        <f t="shared" si="18"/>
        <v>-52.403584954954951</v>
      </c>
      <c r="O156" s="23">
        <f t="shared" si="18"/>
        <v>-52.403584954954951</v>
      </c>
      <c r="P156" s="23">
        <f t="shared" si="18"/>
        <v>-52.403584954954951</v>
      </c>
      <c r="Q156" s="23">
        <f t="shared" si="18"/>
        <v>-52.403584954954951</v>
      </c>
      <c r="R156" s="23">
        <f t="shared" si="18"/>
        <v>-52.403584954954951</v>
      </c>
      <c r="S156" s="23">
        <f t="shared" si="18"/>
        <v>-52.403584954954951</v>
      </c>
      <c r="T156" s="23">
        <f t="shared" si="18"/>
        <v>-52.403584954954951</v>
      </c>
      <c r="U156" s="23">
        <f t="shared" si="18"/>
        <v>-52.403584954954951</v>
      </c>
      <c r="V156" s="23">
        <f t="shared" si="18"/>
        <v>-52.403584954954951</v>
      </c>
      <c r="W156" s="23">
        <f t="shared" si="18"/>
        <v>-52.403584954954951</v>
      </c>
      <c r="X156" s="23">
        <f t="shared" si="18"/>
        <v>-52.403584954954951</v>
      </c>
      <c r="Y156" s="23">
        <f t="shared" si="18"/>
        <v>-52.403584954954951</v>
      </c>
      <c r="Z156" s="23">
        <f t="shared" si="18"/>
        <v>-52.403584954954951</v>
      </c>
    </row>
    <row r="157" spans="1:26">
      <c r="A157" s="1"/>
    </row>
    <row r="158" spans="1:26">
      <c r="A158" s="27" t="s">
        <v>17</v>
      </c>
    </row>
    <row r="159" spans="1:26">
      <c r="A159" s="44" t="s">
        <v>27</v>
      </c>
      <c r="B159" s="23">
        <f>B153</f>
        <v>-126.67117117117115</v>
      </c>
      <c r="C159" s="23">
        <f t="shared" ref="C159:J162" si="19">(B159+C153)*(1+$B$93)</f>
        <v>-138.69681676000323</v>
      </c>
      <c r="D159" s="23">
        <f t="shared" si="19"/>
        <v>-149.53073170489699</v>
      </c>
      <c r="E159" s="23">
        <f t="shared" si="19"/>
        <v>-159.2910154390355</v>
      </c>
      <c r="F159" s="23">
        <f t="shared" si="19"/>
        <v>-168.08406384816931</v>
      </c>
      <c r="G159" s="23">
        <f t="shared" si="19"/>
        <v>-176.00572908162317</v>
      </c>
      <c r="H159" s="23">
        <f t="shared" si="19"/>
        <v>-183.14236442707713</v>
      </c>
      <c r="I159" s="23">
        <f t="shared" si="19"/>
        <v>-189.57176563919779</v>
      </c>
      <c r="J159" s="23">
        <f t="shared" si="19"/>
        <v>-195.36401898345065</v>
      </c>
      <c r="K159" s="23">
        <f t="shared" ref="K159:Z162" si="20">J159</f>
        <v>-195.36401898345065</v>
      </c>
      <c r="L159" s="23">
        <f t="shared" si="20"/>
        <v>-195.36401898345065</v>
      </c>
      <c r="M159" s="23">
        <f t="shared" si="20"/>
        <v>-195.36401898345065</v>
      </c>
      <c r="N159" s="23">
        <f t="shared" si="20"/>
        <v>-195.36401898345065</v>
      </c>
      <c r="O159" s="23">
        <f t="shared" si="20"/>
        <v>-195.36401898345065</v>
      </c>
      <c r="P159" s="23">
        <f t="shared" si="20"/>
        <v>-195.36401898345065</v>
      </c>
      <c r="Q159" s="23">
        <f t="shared" si="20"/>
        <v>-195.36401898345065</v>
      </c>
      <c r="R159" s="23">
        <f t="shared" si="20"/>
        <v>-195.36401898345065</v>
      </c>
      <c r="S159" s="23">
        <f t="shared" si="20"/>
        <v>-195.36401898345065</v>
      </c>
      <c r="T159" s="23">
        <f t="shared" si="20"/>
        <v>-195.36401898345065</v>
      </c>
      <c r="U159" s="23">
        <f t="shared" si="20"/>
        <v>-195.36401898345065</v>
      </c>
      <c r="V159" s="23">
        <f t="shared" si="20"/>
        <v>-195.36401898345065</v>
      </c>
      <c r="W159" s="23">
        <f t="shared" si="20"/>
        <v>-195.36401898345065</v>
      </c>
      <c r="X159" s="23">
        <f t="shared" si="20"/>
        <v>-195.36401898345065</v>
      </c>
      <c r="Y159" s="23">
        <f t="shared" si="20"/>
        <v>-195.36401898345065</v>
      </c>
      <c r="Z159" s="23">
        <f t="shared" si="20"/>
        <v>-195.36401898345065</v>
      </c>
    </row>
    <row r="160" spans="1:26">
      <c r="A160" s="44" t="s">
        <v>28</v>
      </c>
      <c r="B160" s="23">
        <f>B154</f>
        <v>-293.30900900900895</v>
      </c>
      <c r="C160" s="23">
        <f t="shared" si="19"/>
        <v>-311.58972860806745</v>
      </c>
      <c r="D160" s="23">
        <f t="shared" si="19"/>
        <v>-328.05884536397605</v>
      </c>
      <c r="E160" s="23">
        <f t="shared" si="19"/>
        <v>-342.8958874864162</v>
      </c>
      <c r="F160" s="23">
        <f t="shared" si="19"/>
        <v>-356.26259210122714</v>
      </c>
      <c r="G160" s="23">
        <f t="shared" si="19"/>
        <v>-368.30466833078657</v>
      </c>
      <c r="H160" s="23">
        <f t="shared" si="19"/>
        <v>-379.15338565471399</v>
      </c>
      <c r="I160" s="23">
        <f t="shared" si="19"/>
        <v>-388.92700486545937</v>
      </c>
      <c r="J160" s="23">
        <f t="shared" si="19"/>
        <v>-397.73206721748227</v>
      </c>
      <c r="K160" s="23">
        <f t="shared" si="20"/>
        <v>-397.73206721748227</v>
      </c>
      <c r="L160" s="23">
        <f t="shared" si="20"/>
        <v>-397.73206721748227</v>
      </c>
      <c r="M160" s="23">
        <f t="shared" si="20"/>
        <v>-397.73206721748227</v>
      </c>
      <c r="N160" s="23">
        <f t="shared" si="20"/>
        <v>-397.73206721748227</v>
      </c>
      <c r="O160" s="23">
        <f t="shared" si="20"/>
        <v>-397.73206721748227</v>
      </c>
      <c r="P160" s="23">
        <f t="shared" si="20"/>
        <v>-397.73206721748227</v>
      </c>
      <c r="Q160" s="23">
        <f t="shared" si="20"/>
        <v>-397.73206721748227</v>
      </c>
      <c r="R160" s="23">
        <f t="shared" si="20"/>
        <v>-397.73206721748227</v>
      </c>
      <c r="S160" s="23">
        <f t="shared" si="20"/>
        <v>-397.73206721748227</v>
      </c>
      <c r="T160" s="23">
        <f t="shared" si="20"/>
        <v>-397.73206721748227</v>
      </c>
      <c r="U160" s="23">
        <f t="shared" si="20"/>
        <v>-397.73206721748227</v>
      </c>
      <c r="V160" s="23">
        <f t="shared" si="20"/>
        <v>-397.73206721748227</v>
      </c>
      <c r="W160" s="23">
        <f t="shared" si="20"/>
        <v>-397.73206721748227</v>
      </c>
      <c r="X160" s="23">
        <f t="shared" si="20"/>
        <v>-397.73206721748227</v>
      </c>
      <c r="Y160" s="23">
        <f t="shared" si="20"/>
        <v>-397.73206721748227</v>
      </c>
      <c r="Z160" s="23">
        <f t="shared" si="20"/>
        <v>-397.73206721748227</v>
      </c>
    </row>
    <row r="161" spans="1:26">
      <c r="A161" s="44" t="s">
        <v>29</v>
      </c>
      <c r="B161" s="23">
        <f>B155</f>
        <v>-543.26576576576565</v>
      </c>
      <c r="C161" s="23">
        <f t="shared" si="19"/>
        <v>-570.92909638016386</v>
      </c>
      <c r="D161" s="23">
        <f t="shared" si="19"/>
        <v>-595.85101585259463</v>
      </c>
      <c r="E161" s="23">
        <f t="shared" si="19"/>
        <v>-618.30319555748724</v>
      </c>
      <c r="F161" s="23">
        <f t="shared" si="19"/>
        <v>-638.53038448081395</v>
      </c>
      <c r="G161" s="23">
        <f t="shared" si="19"/>
        <v>-656.75307720453168</v>
      </c>
      <c r="H161" s="23">
        <f t="shared" si="19"/>
        <v>-673.16991749616932</v>
      </c>
      <c r="I161" s="23">
        <f t="shared" si="19"/>
        <v>-687.95986370485184</v>
      </c>
      <c r="J161" s="23">
        <f t="shared" si="19"/>
        <v>-701.28413956852978</v>
      </c>
      <c r="K161" s="23">
        <f t="shared" si="20"/>
        <v>-701.28413956852978</v>
      </c>
      <c r="L161" s="23">
        <f t="shared" si="20"/>
        <v>-701.28413956852978</v>
      </c>
      <c r="M161" s="23">
        <f t="shared" si="20"/>
        <v>-701.28413956852978</v>
      </c>
      <c r="N161" s="23">
        <f t="shared" si="20"/>
        <v>-701.28413956852978</v>
      </c>
      <c r="O161" s="23">
        <f t="shared" si="20"/>
        <v>-701.28413956852978</v>
      </c>
      <c r="P161" s="23">
        <f t="shared" si="20"/>
        <v>-701.28413956852978</v>
      </c>
      <c r="Q161" s="23">
        <f t="shared" si="20"/>
        <v>-701.28413956852978</v>
      </c>
      <c r="R161" s="23">
        <f t="shared" si="20"/>
        <v>-701.28413956852978</v>
      </c>
      <c r="S161" s="23">
        <f t="shared" si="20"/>
        <v>-701.28413956852978</v>
      </c>
      <c r="T161" s="23">
        <f t="shared" si="20"/>
        <v>-701.28413956852978</v>
      </c>
      <c r="U161" s="23">
        <f t="shared" si="20"/>
        <v>-701.28413956852978</v>
      </c>
      <c r="V161" s="23">
        <f t="shared" si="20"/>
        <v>-701.28413956852978</v>
      </c>
      <c r="W161" s="23">
        <f t="shared" si="20"/>
        <v>-701.28413956852978</v>
      </c>
      <c r="X161" s="23">
        <f t="shared" si="20"/>
        <v>-701.28413956852978</v>
      </c>
      <c r="Y161" s="23">
        <f t="shared" si="20"/>
        <v>-701.28413956852978</v>
      </c>
      <c r="Z161" s="23">
        <f t="shared" si="20"/>
        <v>-701.28413956852978</v>
      </c>
    </row>
    <row r="162" spans="1:26">
      <c r="A162" s="1" t="s">
        <v>30</v>
      </c>
      <c r="B162" s="23">
        <f>B156</f>
        <v>-1064.0090090090089</v>
      </c>
      <c r="C162" s="23">
        <f t="shared" si="19"/>
        <v>-1116.4125939639639</v>
      </c>
      <c r="D162" s="23">
        <f t="shared" si="19"/>
        <v>-1168.8161789189189</v>
      </c>
      <c r="E162" s="23">
        <f t="shared" si="19"/>
        <v>-1221.2197638738739</v>
      </c>
      <c r="F162" s="23">
        <f t="shared" si="19"/>
        <v>-1273.623348828829</v>
      </c>
      <c r="G162" s="23">
        <f t="shared" si="19"/>
        <v>-1326.026933783784</v>
      </c>
      <c r="H162" s="23">
        <f t="shared" si="19"/>
        <v>-1378.430518738739</v>
      </c>
      <c r="I162" s="23">
        <f t="shared" si="19"/>
        <v>-1430.834103693694</v>
      </c>
      <c r="J162" s="23">
        <f t="shared" si="19"/>
        <v>-1483.2376886486491</v>
      </c>
      <c r="K162" s="23">
        <f t="shared" si="20"/>
        <v>-1483.2376886486491</v>
      </c>
      <c r="L162" s="23">
        <f t="shared" si="20"/>
        <v>-1483.2376886486491</v>
      </c>
      <c r="M162" s="23">
        <f t="shared" si="20"/>
        <v>-1483.2376886486491</v>
      </c>
      <c r="N162" s="23">
        <f t="shared" si="20"/>
        <v>-1483.2376886486491</v>
      </c>
      <c r="O162" s="23">
        <f t="shared" si="20"/>
        <v>-1483.2376886486491</v>
      </c>
      <c r="P162" s="23">
        <f t="shared" si="20"/>
        <v>-1483.2376886486491</v>
      </c>
      <c r="Q162" s="23">
        <f t="shared" si="20"/>
        <v>-1483.2376886486491</v>
      </c>
      <c r="R162" s="23">
        <f t="shared" si="20"/>
        <v>-1483.2376886486491</v>
      </c>
      <c r="S162" s="23">
        <f t="shared" si="20"/>
        <v>-1483.2376886486491</v>
      </c>
      <c r="T162" s="23">
        <f t="shared" si="20"/>
        <v>-1483.2376886486491</v>
      </c>
      <c r="U162" s="23">
        <f t="shared" si="20"/>
        <v>-1483.2376886486491</v>
      </c>
      <c r="V162" s="23">
        <f t="shared" si="20"/>
        <v>-1483.2376886486491</v>
      </c>
      <c r="W162" s="23">
        <f t="shared" si="20"/>
        <v>-1483.2376886486491</v>
      </c>
      <c r="X162" s="23">
        <f t="shared" si="20"/>
        <v>-1483.2376886486491</v>
      </c>
      <c r="Y162" s="23">
        <f t="shared" si="20"/>
        <v>-1483.2376886486491</v>
      </c>
      <c r="Z162" s="23">
        <f t="shared" si="20"/>
        <v>-1483.2376886486491</v>
      </c>
    </row>
    <row r="164" spans="1:26" s="38" customFormat="1"/>
    <row r="165" spans="1:26" s="41" customFormat="1">
      <c r="A165" s="39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</sheetData>
  <mergeCells count="4">
    <mergeCell ref="A85:B85"/>
    <mergeCell ref="F102:H102"/>
    <mergeCell ref="A3:B3"/>
    <mergeCell ref="F18:H18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163"/>
  <sheetViews>
    <sheetView zoomScale="60" zoomScaleNormal="60" workbookViewId="0">
      <selection activeCell="A36" sqref="A36"/>
    </sheetView>
  </sheetViews>
  <sheetFormatPr defaultRowHeight="15"/>
  <cols>
    <col min="1" max="1" width="55" style="2" customWidth="1"/>
    <col min="2" max="2" width="28" style="2" customWidth="1"/>
    <col min="3" max="3" width="16.28515625" style="2" bestFit="1" customWidth="1"/>
    <col min="4" max="4" width="17.5703125" style="2" customWidth="1"/>
    <col min="5" max="5" width="24.7109375" style="2" customWidth="1"/>
    <col min="6" max="6" width="15.28515625" style="2" customWidth="1"/>
    <col min="7" max="7" width="15.140625" style="2" bestFit="1" customWidth="1"/>
    <col min="8" max="8" width="16.5703125" style="2" bestFit="1" customWidth="1"/>
    <col min="9" max="9" width="16.28515625" style="2" customWidth="1"/>
    <col min="10" max="10" width="17.5703125" style="2" customWidth="1"/>
    <col min="11" max="11" width="18.28515625" style="2" customWidth="1"/>
    <col min="12" max="26" width="15.42578125" style="2" bestFit="1" customWidth="1"/>
    <col min="27" max="27" width="13.140625" style="2" bestFit="1" customWidth="1"/>
    <col min="28" max="238" width="9.140625" style="2"/>
    <col min="239" max="239" width="55" style="2" customWidth="1"/>
    <col min="240" max="240" width="28" style="2" customWidth="1"/>
    <col min="241" max="241" width="15.140625" style="2" bestFit="1" customWidth="1"/>
    <col min="242" max="242" width="22.42578125" style="2" customWidth="1"/>
    <col min="243" max="243" width="55" style="2" customWidth="1"/>
    <col min="244" max="244" width="28.42578125" style="2" customWidth="1"/>
    <col min="245" max="245" width="15.140625" style="2" bestFit="1" customWidth="1"/>
    <col min="246" max="270" width="15.42578125" style="2" bestFit="1" customWidth="1"/>
    <col min="271" max="494" width="9.140625" style="2"/>
    <col min="495" max="495" width="55" style="2" customWidth="1"/>
    <col min="496" max="496" width="28" style="2" customWidth="1"/>
    <col min="497" max="497" width="15.140625" style="2" bestFit="1" customWidth="1"/>
    <col min="498" max="498" width="22.42578125" style="2" customWidth="1"/>
    <col min="499" max="499" width="55" style="2" customWidth="1"/>
    <col min="500" max="500" width="28.42578125" style="2" customWidth="1"/>
    <col min="501" max="501" width="15.140625" style="2" bestFit="1" customWidth="1"/>
    <col min="502" max="526" width="15.42578125" style="2" bestFit="1" customWidth="1"/>
    <col min="527" max="750" width="9.140625" style="2"/>
    <col min="751" max="751" width="55" style="2" customWidth="1"/>
    <col min="752" max="752" width="28" style="2" customWidth="1"/>
    <col min="753" max="753" width="15.140625" style="2" bestFit="1" customWidth="1"/>
    <col min="754" max="754" width="22.42578125" style="2" customWidth="1"/>
    <col min="755" max="755" width="55" style="2" customWidth="1"/>
    <col min="756" max="756" width="28.42578125" style="2" customWidth="1"/>
    <col min="757" max="757" width="15.140625" style="2" bestFit="1" customWidth="1"/>
    <col min="758" max="782" width="15.42578125" style="2" bestFit="1" customWidth="1"/>
    <col min="783" max="1006" width="9.140625" style="2"/>
    <col min="1007" max="1007" width="55" style="2" customWidth="1"/>
    <col min="1008" max="1008" width="28" style="2" customWidth="1"/>
    <col min="1009" max="1009" width="15.140625" style="2" bestFit="1" customWidth="1"/>
    <col min="1010" max="1010" width="22.42578125" style="2" customWidth="1"/>
    <col min="1011" max="1011" width="55" style="2" customWidth="1"/>
    <col min="1012" max="1012" width="28.42578125" style="2" customWidth="1"/>
    <col min="1013" max="1013" width="15.140625" style="2" bestFit="1" customWidth="1"/>
    <col min="1014" max="1038" width="15.42578125" style="2" bestFit="1" customWidth="1"/>
    <col min="1039" max="1262" width="9.140625" style="2"/>
    <col min="1263" max="1263" width="55" style="2" customWidth="1"/>
    <col min="1264" max="1264" width="28" style="2" customWidth="1"/>
    <col min="1265" max="1265" width="15.140625" style="2" bestFit="1" customWidth="1"/>
    <col min="1266" max="1266" width="22.42578125" style="2" customWidth="1"/>
    <col min="1267" max="1267" width="55" style="2" customWidth="1"/>
    <col min="1268" max="1268" width="28.42578125" style="2" customWidth="1"/>
    <col min="1269" max="1269" width="15.140625" style="2" bestFit="1" customWidth="1"/>
    <col min="1270" max="1294" width="15.42578125" style="2" bestFit="1" customWidth="1"/>
    <col min="1295" max="1518" width="9.140625" style="2"/>
    <col min="1519" max="1519" width="55" style="2" customWidth="1"/>
    <col min="1520" max="1520" width="28" style="2" customWidth="1"/>
    <col min="1521" max="1521" width="15.140625" style="2" bestFit="1" customWidth="1"/>
    <col min="1522" max="1522" width="22.42578125" style="2" customWidth="1"/>
    <col min="1523" max="1523" width="55" style="2" customWidth="1"/>
    <col min="1524" max="1524" width="28.42578125" style="2" customWidth="1"/>
    <col min="1525" max="1525" width="15.140625" style="2" bestFit="1" customWidth="1"/>
    <col min="1526" max="1550" width="15.42578125" style="2" bestFit="1" customWidth="1"/>
    <col min="1551" max="1774" width="9.140625" style="2"/>
    <col min="1775" max="1775" width="55" style="2" customWidth="1"/>
    <col min="1776" max="1776" width="28" style="2" customWidth="1"/>
    <col min="1777" max="1777" width="15.140625" style="2" bestFit="1" customWidth="1"/>
    <col min="1778" max="1778" width="22.42578125" style="2" customWidth="1"/>
    <col min="1779" max="1779" width="55" style="2" customWidth="1"/>
    <col min="1780" max="1780" width="28.42578125" style="2" customWidth="1"/>
    <col min="1781" max="1781" width="15.140625" style="2" bestFit="1" customWidth="1"/>
    <col min="1782" max="1806" width="15.42578125" style="2" bestFit="1" customWidth="1"/>
    <col min="1807" max="2030" width="9.140625" style="2"/>
    <col min="2031" max="2031" width="55" style="2" customWidth="1"/>
    <col min="2032" max="2032" width="28" style="2" customWidth="1"/>
    <col min="2033" max="2033" width="15.140625" style="2" bestFit="1" customWidth="1"/>
    <col min="2034" max="2034" width="22.42578125" style="2" customWidth="1"/>
    <col min="2035" max="2035" width="55" style="2" customWidth="1"/>
    <col min="2036" max="2036" width="28.42578125" style="2" customWidth="1"/>
    <col min="2037" max="2037" width="15.140625" style="2" bestFit="1" customWidth="1"/>
    <col min="2038" max="2062" width="15.42578125" style="2" bestFit="1" customWidth="1"/>
    <col min="2063" max="2286" width="9.140625" style="2"/>
    <col min="2287" max="2287" width="55" style="2" customWidth="1"/>
    <col min="2288" max="2288" width="28" style="2" customWidth="1"/>
    <col min="2289" max="2289" width="15.140625" style="2" bestFit="1" customWidth="1"/>
    <col min="2290" max="2290" width="22.42578125" style="2" customWidth="1"/>
    <col min="2291" max="2291" width="55" style="2" customWidth="1"/>
    <col min="2292" max="2292" width="28.42578125" style="2" customWidth="1"/>
    <col min="2293" max="2293" width="15.140625" style="2" bestFit="1" customWidth="1"/>
    <col min="2294" max="2318" width="15.42578125" style="2" bestFit="1" customWidth="1"/>
    <col min="2319" max="2542" width="9.140625" style="2"/>
    <col min="2543" max="2543" width="55" style="2" customWidth="1"/>
    <col min="2544" max="2544" width="28" style="2" customWidth="1"/>
    <col min="2545" max="2545" width="15.140625" style="2" bestFit="1" customWidth="1"/>
    <col min="2546" max="2546" width="22.42578125" style="2" customWidth="1"/>
    <col min="2547" max="2547" width="55" style="2" customWidth="1"/>
    <col min="2548" max="2548" width="28.42578125" style="2" customWidth="1"/>
    <col min="2549" max="2549" width="15.140625" style="2" bestFit="1" customWidth="1"/>
    <col min="2550" max="2574" width="15.42578125" style="2" bestFit="1" customWidth="1"/>
    <col min="2575" max="2798" width="9.140625" style="2"/>
    <col min="2799" max="2799" width="55" style="2" customWidth="1"/>
    <col min="2800" max="2800" width="28" style="2" customWidth="1"/>
    <col min="2801" max="2801" width="15.140625" style="2" bestFit="1" customWidth="1"/>
    <col min="2802" max="2802" width="22.42578125" style="2" customWidth="1"/>
    <col min="2803" max="2803" width="55" style="2" customWidth="1"/>
    <col min="2804" max="2804" width="28.42578125" style="2" customWidth="1"/>
    <col min="2805" max="2805" width="15.140625" style="2" bestFit="1" customWidth="1"/>
    <col min="2806" max="2830" width="15.42578125" style="2" bestFit="1" customWidth="1"/>
    <col min="2831" max="3054" width="9.140625" style="2"/>
    <col min="3055" max="3055" width="55" style="2" customWidth="1"/>
    <col min="3056" max="3056" width="28" style="2" customWidth="1"/>
    <col min="3057" max="3057" width="15.140625" style="2" bestFit="1" customWidth="1"/>
    <col min="3058" max="3058" width="22.42578125" style="2" customWidth="1"/>
    <col min="3059" max="3059" width="55" style="2" customWidth="1"/>
    <col min="3060" max="3060" width="28.42578125" style="2" customWidth="1"/>
    <col min="3061" max="3061" width="15.140625" style="2" bestFit="1" customWidth="1"/>
    <col min="3062" max="3086" width="15.42578125" style="2" bestFit="1" customWidth="1"/>
    <col min="3087" max="3310" width="9.140625" style="2"/>
    <col min="3311" max="3311" width="55" style="2" customWidth="1"/>
    <col min="3312" max="3312" width="28" style="2" customWidth="1"/>
    <col min="3313" max="3313" width="15.140625" style="2" bestFit="1" customWidth="1"/>
    <col min="3314" max="3314" width="22.42578125" style="2" customWidth="1"/>
    <col min="3315" max="3315" width="55" style="2" customWidth="1"/>
    <col min="3316" max="3316" width="28.42578125" style="2" customWidth="1"/>
    <col min="3317" max="3317" width="15.140625" style="2" bestFit="1" customWidth="1"/>
    <col min="3318" max="3342" width="15.42578125" style="2" bestFit="1" customWidth="1"/>
    <col min="3343" max="3566" width="9.140625" style="2"/>
    <col min="3567" max="3567" width="55" style="2" customWidth="1"/>
    <col min="3568" max="3568" width="28" style="2" customWidth="1"/>
    <col min="3569" max="3569" width="15.140625" style="2" bestFit="1" customWidth="1"/>
    <col min="3570" max="3570" width="22.42578125" style="2" customWidth="1"/>
    <col min="3571" max="3571" width="55" style="2" customWidth="1"/>
    <col min="3572" max="3572" width="28.42578125" style="2" customWidth="1"/>
    <col min="3573" max="3573" width="15.140625" style="2" bestFit="1" customWidth="1"/>
    <col min="3574" max="3598" width="15.42578125" style="2" bestFit="1" customWidth="1"/>
    <col min="3599" max="3822" width="9.140625" style="2"/>
    <col min="3823" max="3823" width="55" style="2" customWidth="1"/>
    <col min="3824" max="3824" width="28" style="2" customWidth="1"/>
    <col min="3825" max="3825" width="15.140625" style="2" bestFit="1" customWidth="1"/>
    <col min="3826" max="3826" width="22.42578125" style="2" customWidth="1"/>
    <col min="3827" max="3827" width="55" style="2" customWidth="1"/>
    <col min="3828" max="3828" width="28.42578125" style="2" customWidth="1"/>
    <col min="3829" max="3829" width="15.140625" style="2" bestFit="1" customWidth="1"/>
    <col min="3830" max="3854" width="15.42578125" style="2" bestFit="1" customWidth="1"/>
    <col min="3855" max="4078" width="9.140625" style="2"/>
    <col min="4079" max="4079" width="55" style="2" customWidth="1"/>
    <col min="4080" max="4080" width="28" style="2" customWidth="1"/>
    <col min="4081" max="4081" width="15.140625" style="2" bestFit="1" customWidth="1"/>
    <col min="4082" max="4082" width="22.42578125" style="2" customWidth="1"/>
    <col min="4083" max="4083" width="55" style="2" customWidth="1"/>
    <col min="4084" max="4084" width="28.42578125" style="2" customWidth="1"/>
    <col min="4085" max="4085" width="15.140625" style="2" bestFit="1" customWidth="1"/>
    <col min="4086" max="4110" width="15.42578125" style="2" bestFit="1" customWidth="1"/>
    <col min="4111" max="4334" width="9.140625" style="2"/>
    <col min="4335" max="4335" width="55" style="2" customWidth="1"/>
    <col min="4336" max="4336" width="28" style="2" customWidth="1"/>
    <col min="4337" max="4337" width="15.140625" style="2" bestFit="1" customWidth="1"/>
    <col min="4338" max="4338" width="22.42578125" style="2" customWidth="1"/>
    <col min="4339" max="4339" width="55" style="2" customWidth="1"/>
    <col min="4340" max="4340" width="28.42578125" style="2" customWidth="1"/>
    <col min="4341" max="4341" width="15.140625" style="2" bestFit="1" customWidth="1"/>
    <col min="4342" max="4366" width="15.42578125" style="2" bestFit="1" customWidth="1"/>
    <col min="4367" max="4590" width="9.140625" style="2"/>
    <col min="4591" max="4591" width="55" style="2" customWidth="1"/>
    <col min="4592" max="4592" width="28" style="2" customWidth="1"/>
    <col min="4593" max="4593" width="15.140625" style="2" bestFit="1" customWidth="1"/>
    <col min="4594" max="4594" width="22.42578125" style="2" customWidth="1"/>
    <col min="4595" max="4595" width="55" style="2" customWidth="1"/>
    <col min="4596" max="4596" width="28.42578125" style="2" customWidth="1"/>
    <col min="4597" max="4597" width="15.140625" style="2" bestFit="1" customWidth="1"/>
    <col min="4598" max="4622" width="15.42578125" style="2" bestFit="1" customWidth="1"/>
    <col min="4623" max="4846" width="9.140625" style="2"/>
    <col min="4847" max="4847" width="55" style="2" customWidth="1"/>
    <col min="4848" max="4848" width="28" style="2" customWidth="1"/>
    <col min="4849" max="4849" width="15.140625" style="2" bestFit="1" customWidth="1"/>
    <col min="4850" max="4850" width="22.42578125" style="2" customWidth="1"/>
    <col min="4851" max="4851" width="55" style="2" customWidth="1"/>
    <col min="4852" max="4852" width="28.42578125" style="2" customWidth="1"/>
    <col min="4853" max="4853" width="15.140625" style="2" bestFit="1" customWidth="1"/>
    <col min="4854" max="4878" width="15.42578125" style="2" bestFit="1" customWidth="1"/>
    <col min="4879" max="5102" width="9.140625" style="2"/>
    <col min="5103" max="5103" width="55" style="2" customWidth="1"/>
    <col min="5104" max="5104" width="28" style="2" customWidth="1"/>
    <col min="5105" max="5105" width="15.140625" style="2" bestFit="1" customWidth="1"/>
    <col min="5106" max="5106" width="22.42578125" style="2" customWidth="1"/>
    <col min="5107" max="5107" width="55" style="2" customWidth="1"/>
    <col min="5108" max="5108" width="28.42578125" style="2" customWidth="1"/>
    <col min="5109" max="5109" width="15.140625" style="2" bestFit="1" customWidth="1"/>
    <col min="5110" max="5134" width="15.42578125" style="2" bestFit="1" customWidth="1"/>
    <col min="5135" max="5358" width="9.140625" style="2"/>
    <col min="5359" max="5359" width="55" style="2" customWidth="1"/>
    <col min="5360" max="5360" width="28" style="2" customWidth="1"/>
    <col min="5361" max="5361" width="15.140625" style="2" bestFit="1" customWidth="1"/>
    <col min="5362" max="5362" width="22.42578125" style="2" customWidth="1"/>
    <col min="5363" max="5363" width="55" style="2" customWidth="1"/>
    <col min="5364" max="5364" width="28.42578125" style="2" customWidth="1"/>
    <col min="5365" max="5365" width="15.140625" style="2" bestFit="1" customWidth="1"/>
    <col min="5366" max="5390" width="15.42578125" style="2" bestFit="1" customWidth="1"/>
    <col min="5391" max="5614" width="9.140625" style="2"/>
    <col min="5615" max="5615" width="55" style="2" customWidth="1"/>
    <col min="5616" max="5616" width="28" style="2" customWidth="1"/>
    <col min="5617" max="5617" width="15.140625" style="2" bestFit="1" customWidth="1"/>
    <col min="5618" max="5618" width="22.42578125" style="2" customWidth="1"/>
    <col min="5619" max="5619" width="55" style="2" customWidth="1"/>
    <col min="5620" max="5620" width="28.42578125" style="2" customWidth="1"/>
    <col min="5621" max="5621" width="15.140625" style="2" bestFit="1" customWidth="1"/>
    <col min="5622" max="5646" width="15.42578125" style="2" bestFit="1" customWidth="1"/>
    <col min="5647" max="5870" width="9.140625" style="2"/>
    <col min="5871" max="5871" width="55" style="2" customWidth="1"/>
    <col min="5872" max="5872" width="28" style="2" customWidth="1"/>
    <col min="5873" max="5873" width="15.140625" style="2" bestFit="1" customWidth="1"/>
    <col min="5874" max="5874" width="22.42578125" style="2" customWidth="1"/>
    <col min="5875" max="5875" width="55" style="2" customWidth="1"/>
    <col min="5876" max="5876" width="28.42578125" style="2" customWidth="1"/>
    <col min="5877" max="5877" width="15.140625" style="2" bestFit="1" customWidth="1"/>
    <col min="5878" max="5902" width="15.42578125" style="2" bestFit="1" customWidth="1"/>
    <col min="5903" max="6126" width="9.140625" style="2"/>
    <col min="6127" max="6127" width="55" style="2" customWidth="1"/>
    <col min="6128" max="6128" width="28" style="2" customWidth="1"/>
    <col min="6129" max="6129" width="15.140625" style="2" bestFit="1" customWidth="1"/>
    <col min="6130" max="6130" width="22.42578125" style="2" customWidth="1"/>
    <col min="6131" max="6131" width="55" style="2" customWidth="1"/>
    <col min="6132" max="6132" width="28.42578125" style="2" customWidth="1"/>
    <col min="6133" max="6133" width="15.140625" style="2" bestFit="1" customWidth="1"/>
    <col min="6134" max="6158" width="15.42578125" style="2" bestFit="1" customWidth="1"/>
    <col min="6159" max="6382" width="9.140625" style="2"/>
    <col min="6383" max="6383" width="55" style="2" customWidth="1"/>
    <col min="6384" max="6384" width="28" style="2" customWidth="1"/>
    <col min="6385" max="6385" width="15.140625" style="2" bestFit="1" customWidth="1"/>
    <col min="6386" max="6386" width="22.42578125" style="2" customWidth="1"/>
    <col min="6387" max="6387" width="55" style="2" customWidth="1"/>
    <col min="6388" max="6388" width="28.42578125" style="2" customWidth="1"/>
    <col min="6389" max="6389" width="15.140625" style="2" bestFit="1" customWidth="1"/>
    <col min="6390" max="6414" width="15.42578125" style="2" bestFit="1" customWidth="1"/>
    <col min="6415" max="6638" width="9.140625" style="2"/>
    <col min="6639" max="6639" width="55" style="2" customWidth="1"/>
    <col min="6640" max="6640" width="28" style="2" customWidth="1"/>
    <col min="6641" max="6641" width="15.140625" style="2" bestFit="1" customWidth="1"/>
    <col min="6642" max="6642" width="22.42578125" style="2" customWidth="1"/>
    <col min="6643" max="6643" width="55" style="2" customWidth="1"/>
    <col min="6644" max="6644" width="28.42578125" style="2" customWidth="1"/>
    <col min="6645" max="6645" width="15.140625" style="2" bestFit="1" customWidth="1"/>
    <col min="6646" max="6670" width="15.42578125" style="2" bestFit="1" customWidth="1"/>
    <col min="6671" max="6894" width="9.140625" style="2"/>
    <col min="6895" max="6895" width="55" style="2" customWidth="1"/>
    <col min="6896" max="6896" width="28" style="2" customWidth="1"/>
    <col min="6897" max="6897" width="15.140625" style="2" bestFit="1" customWidth="1"/>
    <col min="6898" max="6898" width="22.42578125" style="2" customWidth="1"/>
    <col min="6899" max="6899" width="55" style="2" customWidth="1"/>
    <col min="6900" max="6900" width="28.42578125" style="2" customWidth="1"/>
    <col min="6901" max="6901" width="15.140625" style="2" bestFit="1" customWidth="1"/>
    <col min="6902" max="6926" width="15.42578125" style="2" bestFit="1" customWidth="1"/>
    <col min="6927" max="7150" width="9.140625" style="2"/>
    <col min="7151" max="7151" width="55" style="2" customWidth="1"/>
    <col min="7152" max="7152" width="28" style="2" customWidth="1"/>
    <col min="7153" max="7153" width="15.140625" style="2" bestFit="1" customWidth="1"/>
    <col min="7154" max="7154" width="22.42578125" style="2" customWidth="1"/>
    <col min="7155" max="7155" width="55" style="2" customWidth="1"/>
    <col min="7156" max="7156" width="28.42578125" style="2" customWidth="1"/>
    <col min="7157" max="7157" width="15.140625" style="2" bestFit="1" customWidth="1"/>
    <col min="7158" max="7182" width="15.42578125" style="2" bestFit="1" customWidth="1"/>
    <col min="7183" max="7406" width="9.140625" style="2"/>
    <col min="7407" max="7407" width="55" style="2" customWidth="1"/>
    <col min="7408" max="7408" width="28" style="2" customWidth="1"/>
    <col min="7409" max="7409" width="15.140625" style="2" bestFit="1" customWidth="1"/>
    <col min="7410" max="7410" width="22.42578125" style="2" customWidth="1"/>
    <col min="7411" max="7411" width="55" style="2" customWidth="1"/>
    <col min="7412" max="7412" width="28.42578125" style="2" customWidth="1"/>
    <col min="7413" max="7413" width="15.140625" style="2" bestFit="1" customWidth="1"/>
    <col min="7414" max="7438" width="15.42578125" style="2" bestFit="1" customWidth="1"/>
    <col min="7439" max="7662" width="9.140625" style="2"/>
    <col min="7663" max="7663" width="55" style="2" customWidth="1"/>
    <col min="7664" max="7664" width="28" style="2" customWidth="1"/>
    <col min="7665" max="7665" width="15.140625" style="2" bestFit="1" customWidth="1"/>
    <col min="7666" max="7666" width="22.42578125" style="2" customWidth="1"/>
    <col min="7667" max="7667" width="55" style="2" customWidth="1"/>
    <col min="7668" max="7668" width="28.42578125" style="2" customWidth="1"/>
    <col min="7669" max="7669" width="15.140625" style="2" bestFit="1" customWidth="1"/>
    <col min="7670" max="7694" width="15.42578125" style="2" bestFit="1" customWidth="1"/>
    <col min="7695" max="7918" width="9.140625" style="2"/>
    <col min="7919" max="7919" width="55" style="2" customWidth="1"/>
    <col min="7920" max="7920" width="28" style="2" customWidth="1"/>
    <col min="7921" max="7921" width="15.140625" style="2" bestFit="1" customWidth="1"/>
    <col min="7922" max="7922" width="22.42578125" style="2" customWidth="1"/>
    <col min="7923" max="7923" width="55" style="2" customWidth="1"/>
    <col min="7924" max="7924" width="28.42578125" style="2" customWidth="1"/>
    <col min="7925" max="7925" width="15.140625" style="2" bestFit="1" customWidth="1"/>
    <col min="7926" max="7950" width="15.42578125" style="2" bestFit="1" customWidth="1"/>
    <col min="7951" max="8174" width="9.140625" style="2"/>
    <col min="8175" max="8175" width="55" style="2" customWidth="1"/>
    <col min="8176" max="8176" width="28" style="2" customWidth="1"/>
    <col min="8177" max="8177" width="15.140625" style="2" bestFit="1" customWidth="1"/>
    <col min="8178" max="8178" width="22.42578125" style="2" customWidth="1"/>
    <col min="8179" max="8179" width="55" style="2" customWidth="1"/>
    <col min="8180" max="8180" width="28.42578125" style="2" customWidth="1"/>
    <col min="8181" max="8181" width="15.140625" style="2" bestFit="1" customWidth="1"/>
    <col min="8182" max="8206" width="15.42578125" style="2" bestFit="1" customWidth="1"/>
    <col min="8207" max="8430" width="9.140625" style="2"/>
    <col min="8431" max="8431" width="55" style="2" customWidth="1"/>
    <col min="8432" max="8432" width="28" style="2" customWidth="1"/>
    <col min="8433" max="8433" width="15.140625" style="2" bestFit="1" customWidth="1"/>
    <col min="8434" max="8434" width="22.42578125" style="2" customWidth="1"/>
    <col min="8435" max="8435" width="55" style="2" customWidth="1"/>
    <col min="8436" max="8436" width="28.42578125" style="2" customWidth="1"/>
    <col min="8437" max="8437" width="15.140625" style="2" bestFit="1" customWidth="1"/>
    <col min="8438" max="8462" width="15.42578125" style="2" bestFit="1" customWidth="1"/>
    <col min="8463" max="8686" width="9.140625" style="2"/>
    <col min="8687" max="8687" width="55" style="2" customWidth="1"/>
    <col min="8688" max="8688" width="28" style="2" customWidth="1"/>
    <col min="8689" max="8689" width="15.140625" style="2" bestFit="1" customWidth="1"/>
    <col min="8690" max="8690" width="22.42578125" style="2" customWidth="1"/>
    <col min="8691" max="8691" width="55" style="2" customWidth="1"/>
    <col min="8692" max="8692" width="28.42578125" style="2" customWidth="1"/>
    <col min="8693" max="8693" width="15.140625" style="2" bestFit="1" customWidth="1"/>
    <col min="8694" max="8718" width="15.42578125" style="2" bestFit="1" customWidth="1"/>
    <col min="8719" max="8942" width="9.140625" style="2"/>
    <col min="8943" max="8943" width="55" style="2" customWidth="1"/>
    <col min="8944" max="8944" width="28" style="2" customWidth="1"/>
    <col min="8945" max="8945" width="15.140625" style="2" bestFit="1" customWidth="1"/>
    <col min="8946" max="8946" width="22.42578125" style="2" customWidth="1"/>
    <col min="8947" max="8947" width="55" style="2" customWidth="1"/>
    <col min="8948" max="8948" width="28.42578125" style="2" customWidth="1"/>
    <col min="8949" max="8949" width="15.140625" style="2" bestFit="1" customWidth="1"/>
    <col min="8950" max="8974" width="15.42578125" style="2" bestFit="1" customWidth="1"/>
    <col min="8975" max="9198" width="9.140625" style="2"/>
    <col min="9199" max="9199" width="55" style="2" customWidth="1"/>
    <col min="9200" max="9200" width="28" style="2" customWidth="1"/>
    <col min="9201" max="9201" width="15.140625" style="2" bestFit="1" customWidth="1"/>
    <col min="9202" max="9202" width="22.42578125" style="2" customWidth="1"/>
    <col min="9203" max="9203" width="55" style="2" customWidth="1"/>
    <col min="9204" max="9204" width="28.42578125" style="2" customWidth="1"/>
    <col min="9205" max="9205" width="15.140625" style="2" bestFit="1" customWidth="1"/>
    <col min="9206" max="9230" width="15.42578125" style="2" bestFit="1" customWidth="1"/>
    <col min="9231" max="9454" width="9.140625" style="2"/>
    <col min="9455" max="9455" width="55" style="2" customWidth="1"/>
    <col min="9456" max="9456" width="28" style="2" customWidth="1"/>
    <col min="9457" max="9457" width="15.140625" style="2" bestFit="1" customWidth="1"/>
    <col min="9458" max="9458" width="22.42578125" style="2" customWidth="1"/>
    <col min="9459" max="9459" width="55" style="2" customWidth="1"/>
    <col min="9460" max="9460" width="28.42578125" style="2" customWidth="1"/>
    <col min="9461" max="9461" width="15.140625" style="2" bestFit="1" customWidth="1"/>
    <col min="9462" max="9486" width="15.42578125" style="2" bestFit="1" customWidth="1"/>
    <col min="9487" max="9710" width="9.140625" style="2"/>
    <col min="9711" max="9711" width="55" style="2" customWidth="1"/>
    <col min="9712" max="9712" width="28" style="2" customWidth="1"/>
    <col min="9713" max="9713" width="15.140625" style="2" bestFit="1" customWidth="1"/>
    <col min="9714" max="9714" width="22.42578125" style="2" customWidth="1"/>
    <col min="9715" max="9715" width="55" style="2" customWidth="1"/>
    <col min="9716" max="9716" width="28.42578125" style="2" customWidth="1"/>
    <col min="9717" max="9717" width="15.140625" style="2" bestFit="1" customWidth="1"/>
    <col min="9718" max="9742" width="15.42578125" style="2" bestFit="1" customWidth="1"/>
    <col min="9743" max="9966" width="9.140625" style="2"/>
    <col min="9967" max="9967" width="55" style="2" customWidth="1"/>
    <col min="9968" max="9968" width="28" style="2" customWidth="1"/>
    <col min="9969" max="9969" width="15.140625" style="2" bestFit="1" customWidth="1"/>
    <col min="9970" max="9970" width="22.42578125" style="2" customWidth="1"/>
    <col min="9971" max="9971" width="55" style="2" customWidth="1"/>
    <col min="9972" max="9972" width="28.42578125" style="2" customWidth="1"/>
    <col min="9973" max="9973" width="15.140625" style="2" bestFit="1" customWidth="1"/>
    <col min="9974" max="9998" width="15.42578125" style="2" bestFit="1" customWidth="1"/>
    <col min="9999" max="10222" width="9.140625" style="2"/>
    <col min="10223" max="10223" width="55" style="2" customWidth="1"/>
    <col min="10224" max="10224" width="28" style="2" customWidth="1"/>
    <col min="10225" max="10225" width="15.140625" style="2" bestFit="1" customWidth="1"/>
    <col min="10226" max="10226" width="22.42578125" style="2" customWidth="1"/>
    <col min="10227" max="10227" width="55" style="2" customWidth="1"/>
    <col min="10228" max="10228" width="28.42578125" style="2" customWidth="1"/>
    <col min="10229" max="10229" width="15.140625" style="2" bestFit="1" customWidth="1"/>
    <col min="10230" max="10254" width="15.42578125" style="2" bestFit="1" customWidth="1"/>
    <col min="10255" max="10478" width="9.140625" style="2"/>
    <col min="10479" max="10479" width="55" style="2" customWidth="1"/>
    <col min="10480" max="10480" width="28" style="2" customWidth="1"/>
    <col min="10481" max="10481" width="15.140625" style="2" bestFit="1" customWidth="1"/>
    <col min="10482" max="10482" width="22.42578125" style="2" customWidth="1"/>
    <col min="10483" max="10483" width="55" style="2" customWidth="1"/>
    <col min="10484" max="10484" width="28.42578125" style="2" customWidth="1"/>
    <col min="10485" max="10485" width="15.140625" style="2" bestFit="1" customWidth="1"/>
    <col min="10486" max="10510" width="15.42578125" style="2" bestFit="1" customWidth="1"/>
    <col min="10511" max="10734" width="9.140625" style="2"/>
    <col min="10735" max="10735" width="55" style="2" customWidth="1"/>
    <col min="10736" max="10736" width="28" style="2" customWidth="1"/>
    <col min="10737" max="10737" width="15.140625" style="2" bestFit="1" customWidth="1"/>
    <col min="10738" max="10738" width="22.42578125" style="2" customWidth="1"/>
    <col min="10739" max="10739" width="55" style="2" customWidth="1"/>
    <col min="10740" max="10740" width="28.42578125" style="2" customWidth="1"/>
    <col min="10741" max="10741" width="15.140625" style="2" bestFit="1" customWidth="1"/>
    <col min="10742" max="10766" width="15.42578125" style="2" bestFit="1" customWidth="1"/>
    <col min="10767" max="10990" width="9.140625" style="2"/>
    <col min="10991" max="10991" width="55" style="2" customWidth="1"/>
    <col min="10992" max="10992" width="28" style="2" customWidth="1"/>
    <col min="10993" max="10993" width="15.140625" style="2" bestFit="1" customWidth="1"/>
    <col min="10994" max="10994" width="22.42578125" style="2" customWidth="1"/>
    <col min="10995" max="10995" width="55" style="2" customWidth="1"/>
    <col min="10996" max="10996" width="28.42578125" style="2" customWidth="1"/>
    <col min="10997" max="10997" width="15.140625" style="2" bestFit="1" customWidth="1"/>
    <col min="10998" max="11022" width="15.42578125" style="2" bestFit="1" customWidth="1"/>
    <col min="11023" max="11246" width="9.140625" style="2"/>
    <col min="11247" max="11247" width="55" style="2" customWidth="1"/>
    <col min="11248" max="11248" width="28" style="2" customWidth="1"/>
    <col min="11249" max="11249" width="15.140625" style="2" bestFit="1" customWidth="1"/>
    <col min="11250" max="11250" width="22.42578125" style="2" customWidth="1"/>
    <col min="11251" max="11251" width="55" style="2" customWidth="1"/>
    <col min="11252" max="11252" width="28.42578125" style="2" customWidth="1"/>
    <col min="11253" max="11253" width="15.140625" style="2" bestFit="1" customWidth="1"/>
    <col min="11254" max="11278" width="15.42578125" style="2" bestFit="1" customWidth="1"/>
    <col min="11279" max="11502" width="9.140625" style="2"/>
    <col min="11503" max="11503" width="55" style="2" customWidth="1"/>
    <col min="11504" max="11504" width="28" style="2" customWidth="1"/>
    <col min="11505" max="11505" width="15.140625" style="2" bestFit="1" customWidth="1"/>
    <col min="11506" max="11506" width="22.42578125" style="2" customWidth="1"/>
    <col min="11507" max="11507" width="55" style="2" customWidth="1"/>
    <col min="11508" max="11508" width="28.42578125" style="2" customWidth="1"/>
    <col min="11509" max="11509" width="15.140625" style="2" bestFit="1" customWidth="1"/>
    <col min="11510" max="11534" width="15.42578125" style="2" bestFit="1" customWidth="1"/>
    <col min="11535" max="11758" width="9.140625" style="2"/>
    <col min="11759" max="11759" width="55" style="2" customWidth="1"/>
    <col min="11760" max="11760" width="28" style="2" customWidth="1"/>
    <col min="11761" max="11761" width="15.140625" style="2" bestFit="1" customWidth="1"/>
    <col min="11762" max="11762" width="22.42578125" style="2" customWidth="1"/>
    <col min="11763" max="11763" width="55" style="2" customWidth="1"/>
    <col min="11764" max="11764" width="28.42578125" style="2" customWidth="1"/>
    <col min="11765" max="11765" width="15.140625" style="2" bestFit="1" customWidth="1"/>
    <col min="11766" max="11790" width="15.42578125" style="2" bestFit="1" customWidth="1"/>
    <col min="11791" max="12014" width="9.140625" style="2"/>
    <col min="12015" max="12015" width="55" style="2" customWidth="1"/>
    <col min="12016" max="12016" width="28" style="2" customWidth="1"/>
    <col min="12017" max="12017" width="15.140625" style="2" bestFit="1" customWidth="1"/>
    <col min="12018" max="12018" width="22.42578125" style="2" customWidth="1"/>
    <col min="12019" max="12019" width="55" style="2" customWidth="1"/>
    <col min="12020" max="12020" width="28.42578125" style="2" customWidth="1"/>
    <col min="12021" max="12021" width="15.140625" style="2" bestFit="1" customWidth="1"/>
    <col min="12022" max="12046" width="15.42578125" style="2" bestFit="1" customWidth="1"/>
    <col min="12047" max="12270" width="9.140625" style="2"/>
    <col min="12271" max="12271" width="55" style="2" customWidth="1"/>
    <col min="12272" max="12272" width="28" style="2" customWidth="1"/>
    <col min="12273" max="12273" width="15.140625" style="2" bestFit="1" customWidth="1"/>
    <col min="12274" max="12274" width="22.42578125" style="2" customWidth="1"/>
    <col min="12275" max="12275" width="55" style="2" customWidth="1"/>
    <col min="12276" max="12276" width="28.42578125" style="2" customWidth="1"/>
    <col min="12277" max="12277" width="15.140625" style="2" bestFit="1" customWidth="1"/>
    <col min="12278" max="12302" width="15.42578125" style="2" bestFit="1" customWidth="1"/>
    <col min="12303" max="12526" width="9.140625" style="2"/>
    <col min="12527" max="12527" width="55" style="2" customWidth="1"/>
    <col min="12528" max="12528" width="28" style="2" customWidth="1"/>
    <col min="12529" max="12529" width="15.140625" style="2" bestFit="1" customWidth="1"/>
    <col min="12530" max="12530" width="22.42578125" style="2" customWidth="1"/>
    <col min="12531" max="12531" width="55" style="2" customWidth="1"/>
    <col min="12532" max="12532" width="28.42578125" style="2" customWidth="1"/>
    <col min="12533" max="12533" width="15.140625" style="2" bestFit="1" customWidth="1"/>
    <col min="12534" max="12558" width="15.42578125" style="2" bestFit="1" customWidth="1"/>
    <col min="12559" max="12782" width="9.140625" style="2"/>
    <col min="12783" max="12783" width="55" style="2" customWidth="1"/>
    <col min="12784" max="12784" width="28" style="2" customWidth="1"/>
    <col min="12785" max="12785" width="15.140625" style="2" bestFit="1" customWidth="1"/>
    <col min="12786" max="12786" width="22.42578125" style="2" customWidth="1"/>
    <col min="12787" max="12787" width="55" style="2" customWidth="1"/>
    <col min="12788" max="12788" width="28.42578125" style="2" customWidth="1"/>
    <col min="12789" max="12789" width="15.140625" style="2" bestFit="1" customWidth="1"/>
    <col min="12790" max="12814" width="15.42578125" style="2" bestFit="1" customWidth="1"/>
    <col min="12815" max="13038" width="9.140625" style="2"/>
    <col min="13039" max="13039" width="55" style="2" customWidth="1"/>
    <col min="13040" max="13040" width="28" style="2" customWidth="1"/>
    <col min="13041" max="13041" width="15.140625" style="2" bestFit="1" customWidth="1"/>
    <col min="13042" max="13042" width="22.42578125" style="2" customWidth="1"/>
    <col min="13043" max="13043" width="55" style="2" customWidth="1"/>
    <col min="13044" max="13044" width="28.42578125" style="2" customWidth="1"/>
    <col min="13045" max="13045" width="15.140625" style="2" bestFit="1" customWidth="1"/>
    <col min="13046" max="13070" width="15.42578125" style="2" bestFit="1" customWidth="1"/>
    <col min="13071" max="13294" width="9.140625" style="2"/>
    <col min="13295" max="13295" width="55" style="2" customWidth="1"/>
    <col min="13296" max="13296" width="28" style="2" customWidth="1"/>
    <col min="13297" max="13297" width="15.140625" style="2" bestFit="1" customWidth="1"/>
    <col min="13298" max="13298" width="22.42578125" style="2" customWidth="1"/>
    <col min="13299" max="13299" width="55" style="2" customWidth="1"/>
    <col min="13300" max="13300" width="28.42578125" style="2" customWidth="1"/>
    <col min="13301" max="13301" width="15.140625" style="2" bestFit="1" customWidth="1"/>
    <col min="13302" max="13326" width="15.42578125" style="2" bestFit="1" customWidth="1"/>
    <col min="13327" max="13550" width="9.140625" style="2"/>
    <col min="13551" max="13551" width="55" style="2" customWidth="1"/>
    <col min="13552" max="13552" width="28" style="2" customWidth="1"/>
    <col min="13553" max="13553" width="15.140625" style="2" bestFit="1" customWidth="1"/>
    <col min="13554" max="13554" width="22.42578125" style="2" customWidth="1"/>
    <col min="13555" max="13555" width="55" style="2" customWidth="1"/>
    <col min="13556" max="13556" width="28.42578125" style="2" customWidth="1"/>
    <col min="13557" max="13557" width="15.140625" style="2" bestFit="1" customWidth="1"/>
    <col min="13558" max="13582" width="15.42578125" style="2" bestFit="1" customWidth="1"/>
    <col min="13583" max="13806" width="9.140625" style="2"/>
    <col min="13807" max="13807" width="55" style="2" customWidth="1"/>
    <col min="13808" max="13808" width="28" style="2" customWidth="1"/>
    <col min="13809" max="13809" width="15.140625" style="2" bestFit="1" customWidth="1"/>
    <col min="13810" max="13810" width="22.42578125" style="2" customWidth="1"/>
    <col min="13811" max="13811" width="55" style="2" customWidth="1"/>
    <col min="13812" max="13812" width="28.42578125" style="2" customWidth="1"/>
    <col min="13813" max="13813" width="15.140625" style="2" bestFit="1" customWidth="1"/>
    <col min="13814" max="13838" width="15.42578125" style="2" bestFit="1" customWidth="1"/>
    <col min="13839" max="14062" width="9.140625" style="2"/>
    <col min="14063" max="14063" width="55" style="2" customWidth="1"/>
    <col min="14064" max="14064" width="28" style="2" customWidth="1"/>
    <col min="14065" max="14065" width="15.140625" style="2" bestFit="1" customWidth="1"/>
    <col min="14066" max="14066" width="22.42578125" style="2" customWidth="1"/>
    <col min="14067" max="14067" width="55" style="2" customWidth="1"/>
    <col min="14068" max="14068" width="28.42578125" style="2" customWidth="1"/>
    <col min="14069" max="14069" width="15.140625" style="2" bestFit="1" customWidth="1"/>
    <col min="14070" max="14094" width="15.42578125" style="2" bestFit="1" customWidth="1"/>
    <col min="14095" max="14318" width="9.140625" style="2"/>
    <col min="14319" max="14319" width="55" style="2" customWidth="1"/>
    <col min="14320" max="14320" width="28" style="2" customWidth="1"/>
    <col min="14321" max="14321" width="15.140625" style="2" bestFit="1" customWidth="1"/>
    <col min="14322" max="14322" width="22.42578125" style="2" customWidth="1"/>
    <col min="14323" max="14323" width="55" style="2" customWidth="1"/>
    <col min="14324" max="14324" width="28.42578125" style="2" customWidth="1"/>
    <col min="14325" max="14325" width="15.140625" style="2" bestFit="1" customWidth="1"/>
    <col min="14326" max="14350" width="15.42578125" style="2" bestFit="1" customWidth="1"/>
    <col min="14351" max="14574" width="9.140625" style="2"/>
    <col min="14575" max="14575" width="55" style="2" customWidth="1"/>
    <col min="14576" max="14576" width="28" style="2" customWidth="1"/>
    <col min="14577" max="14577" width="15.140625" style="2" bestFit="1" customWidth="1"/>
    <col min="14578" max="14578" width="22.42578125" style="2" customWidth="1"/>
    <col min="14579" max="14579" width="55" style="2" customWidth="1"/>
    <col min="14580" max="14580" width="28.42578125" style="2" customWidth="1"/>
    <col min="14581" max="14581" width="15.140625" style="2" bestFit="1" customWidth="1"/>
    <col min="14582" max="14606" width="15.42578125" style="2" bestFit="1" customWidth="1"/>
    <col min="14607" max="14830" width="9.140625" style="2"/>
    <col min="14831" max="14831" width="55" style="2" customWidth="1"/>
    <col min="14832" max="14832" width="28" style="2" customWidth="1"/>
    <col min="14833" max="14833" width="15.140625" style="2" bestFit="1" customWidth="1"/>
    <col min="14834" max="14834" width="22.42578125" style="2" customWidth="1"/>
    <col min="14835" max="14835" width="55" style="2" customWidth="1"/>
    <col min="14836" max="14836" width="28.42578125" style="2" customWidth="1"/>
    <col min="14837" max="14837" width="15.140625" style="2" bestFit="1" customWidth="1"/>
    <col min="14838" max="14862" width="15.42578125" style="2" bestFit="1" customWidth="1"/>
    <col min="14863" max="15086" width="9.140625" style="2"/>
    <col min="15087" max="15087" width="55" style="2" customWidth="1"/>
    <col min="15088" max="15088" width="28" style="2" customWidth="1"/>
    <col min="15089" max="15089" width="15.140625" style="2" bestFit="1" customWidth="1"/>
    <col min="15090" max="15090" width="22.42578125" style="2" customWidth="1"/>
    <col min="15091" max="15091" width="55" style="2" customWidth="1"/>
    <col min="15092" max="15092" width="28.42578125" style="2" customWidth="1"/>
    <col min="15093" max="15093" width="15.140625" style="2" bestFit="1" customWidth="1"/>
    <col min="15094" max="15118" width="15.42578125" style="2" bestFit="1" customWidth="1"/>
    <col min="15119" max="15342" width="9.140625" style="2"/>
    <col min="15343" max="15343" width="55" style="2" customWidth="1"/>
    <col min="15344" max="15344" width="28" style="2" customWidth="1"/>
    <col min="15345" max="15345" width="15.140625" style="2" bestFit="1" customWidth="1"/>
    <col min="15346" max="15346" width="22.42578125" style="2" customWidth="1"/>
    <col min="15347" max="15347" width="55" style="2" customWidth="1"/>
    <col min="15348" max="15348" width="28.42578125" style="2" customWidth="1"/>
    <col min="15349" max="15349" width="15.140625" style="2" bestFit="1" customWidth="1"/>
    <col min="15350" max="15374" width="15.42578125" style="2" bestFit="1" customWidth="1"/>
    <col min="15375" max="15598" width="9.140625" style="2"/>
    <col min="15599" max="15599" width="55" style="2" customWidth="1"/>
    <col min="15600" max="15600" width="28" style="2" customWidth="1"/>
    <col min="15601" max="15601" width="15.140625" style="2" bestFit="1" customWidth="1"/>
    <col min="15602" max="15602" width="22.42578125" style="2" customWidth="1"/>
    <col min="15603" max="15603" width="55" style="2" customWidth="1"/>
    <col min="15604" max="15604" width="28.42578125" style="2" customWidth="1"/>
    <col min="15605" max="15605" width="15.140625" style="2" bestFit="1" customWidth="1"/>
    <col min="15606" max="15630" width="15.42578125" style="2" bestFit="1" customWidth="1"/>
    <col min="15631" max="15854" width="9.140625" style="2"/>
    <col min="15855" max="15855" width="55" style="2" customWidth="1"/>
    <col min="15856" max="15856" width="28" style="2" customWidth="1"/>
    <col min="15857" max="15857" width="15.140625" style="2" bestFit="1" customWidth="1"/>
    <col min="15858" max="15858" width="22.42578125" style="2" customWidth="1"/>
    <col min="15859" max="15859" width="55" style="2" customWidth="1"/>
    <col min="15860" max="15860" width="28.42578125" style="2" customWidth="1"/>
    <col min="15861" max="15861" width="15.140625" style="2" bestFit="1" customWidth="1"/>
    <col min="15862" max="15886" width="15.42578125" style="2" bestFit="1" customWidth="1"/>
    <col min="15887" max="16110" width="9.140625" style="2"/>
    <col min="16111" max="16111" width="55" style="2" customWidth="1"/>
    <col min="16112" max="16112" width="28" style="2" customWidth="1"/>
    <col min="16113" max="16113" width="15.140625" style="2" bestFit="1" customWidth="1"/>
    <col min="16114" max="16114" width="22.42578125" style="2" customWidth="1"/>
    <col min="16115" max="16115" width="55" style="2" customWidth="1"/>
    <col min="16116" max="16116" width="28.42578125" style="2" customWidth="1"/>
    <col min="16117" max="16117" width="15.140625" style="2" bestFit="1" customWidth="1"/>
    <col min="16118" max="16142" width="15.42578125" style="2" bestFit="1" customWidth="1"/>
    <col min="16143" max="16384" width="9.140625" style="2"/>
  </cols>
  <sheetData>
    <row r="1" spans="1:21" s="38" customFormat="1" ht="42.75" customHeight="1">
      <c r="A1" s="71" t="s">
        <v>48</v>
      </c>
      <c r="B1" s="72"/>
      <c r="C1" s="72"/>
    </row>
    <row r="2" spans="1:21" ht="21.75" thickBot="1">
      <c r="A2" s="62" t="s">
        <v>103</v>
      </c>
    </row>
    <row r="3" spans="1:21">
      <c r="A3" s="177" t="s">
        <v>20</v>
      </c>
      <c r="B3" s="178"/>
      <c r="F3" s="49"/>
      <c r="G3" s="49"/>
      <c r="H3" s="49"/>
      <c r="I3" s="49"/>
      <c r="J3" s="49"/>
      <c r="K3" s="49"/>
    </row>
    <row r="4" spans="1:21">
      <c r="A4" s="43" t="s">
        <v>18</v>
      </c>
      <c r="B4" s="55" t="s">
        <v>19</v>
      </c>
      <c r="F4" s="60"/>
      <c r="G4" s="60"/>
      <c r="H4" s="60"/>
      <c r="I4" s="60"/>
      <c r="J4" s="60"/>
    </row>
    <row r="5" spans="1:21">
      <c r="A5" s="3" t="s">
        <v>26</v>
      </c>
      <c r="B5" s="46">
        <v>1</v>
      </c>
      <c r="E5" s="1"/>
      <c r="F5" s="59"/>
      <c r="G5" s="6"/>
      <c r="H5" s="6"/>
      <c r="I5" s="6"/>
      <c r="J5" s="6"/>
      <c r="K5" s="6"/>
    </row>
    <row r="6" spans="1:21">
      <c r="A6" s="3" t="s">
        <v>7</v>
      </c>
      <c r="B6" s="7">
        <v>1</v>
      </c>
      <c r="D6" s="8"/>
      <c r="E6" s="1"/>
      <c r="F6" s="59"/>
      <c r="G6" s="6"/>
      <c r="H6" s="57"/>
      <c r="I6" s="6"/>
      <c r="J6" s="57"/>
      <c r="K6" s="6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>
      <c r="A7" s="3" t="s">
        <v>4</v>
      </c>
      <c r="B7" s="11">
        <v>0</v>
      </c>
      <c r="D7" s="8"/>
      <c r="E7" s="1"/>
      <c r="F7" s="59"/>
      <c r="G7" s="6"/>
      <c r="H7" s="6"/>
      <c r="I7" s="6"/>
      <c r="J7" s="6"/>
      <c r="K7" s="6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>
      <c r="A8" s="3" t="s">
        <v>5</v>
      </c>
      <c r="B8" s="10">
        <v>0.11</v>
      </c>
      <c r="D8" s="8"/>
      <c r="E8" s="1"/>
      <c r="F8" s="6"/>
      <c r="G8" s="6"/>
      <c r="H8" s="6"/>
      <c r="I8" s="6"/>
      <c r="J8" s="6"/>
      <c r="K8" s="6"/>
      <c r="L8" s="12"/>
      <c r="M8" s="9"/>
      <c r="N8" s="9"/>
      <c r="O8" s="9"/>
      <c r="P8" s="9"/>
      <c r="Q8" s="9"/>
      <c r="R8" s="9"/>
      <c r="S8" s="9"/>
      <c r="T8" s="9"/>
      <c r="U8" s="9"/>
    </row>
    <row r="9" spans="1:21">
      <c r="A9" s="3" t="s">
        <v>8</v>
      </c>
      <c r="B9" s="51"/>
      <c r="C9" s="5"/>
      <c r="D9" s="8"/>
      <c r="E9" s="13"/>
      <c r="K9" s="5"/>
      <c r="L9" s="12"/>
      <c r="M9" s="9"/>
      <c r="N9" s="9"/>
      <c r="O9" s="9"/>
      <c r="P9" s="9"/>
      <c r="Q9" s="9"/>
      <c r="R9" s="9"/>
      <c r="S9" s="9"/>
      <c r="T9" s="9"/>
      <c r="U9" s="9"/>
    </row>
    <row r="10" spans="1:21">
      <c r="A10" s="3"/>
      <c r="B10" s="14"/>
      <c r="D10" s="8"/>
      <c r="E10" s="5"/>
      <c r="F10" s="5"/>
      <c r="G10" s="5"/>
      <c r="K10" s="5"/>
      <c r="L10" s="12"/>
      <c r="M10" s="9"/>
      <c r="N10" s="9"/>
      <c r="O10" s="9"/>
      <c r="P10" s="9"/>
      <c r="Q10" s="9"/>
      <c r="R10" s="9"/>
      <c r="S10" s="9"/>
      <c r="T10" s="9"/>
      <c r="U10" s="9"/>
    </row>
    <row r="11" spans="1:21">
      <c r="A11" s="3"/>
      <c r="B11" s="14"/>
      <c r="D11" s="8"/>
      <c r="E11" s="5"/>
      <c r="F11" s="5"/>
      <c r="G11" s="5"/>
      <c r="K11" s="5"/>
      <c r="L11" s="12"/>
      <c r="M11" s="9"/>
    </row>
    <row r="12" spans="1:21">
      <c r="A12" s="3" t="s">
        <v>132</v>
      </c>
      <c r="B12" s="45">
        <v>75</v>
      </c>
      <c r="C12" s="27"/>
      <c r="D12" s="8"/>
      <c r="E12" s="5"/>
      <c r="G12" s="5"/>
      <c r="K12" s="5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>
      <c r="A13" s="3" t="s">
        <v>133</v>
      </c>
      <c r="B13" s="45">
        <v>46</v>
      </c>
      <c r="C13" s="27"/>
      <c r="D13" s="8"/>
      <c r="E13" s="5"/>
      <c r="G13" s="5"/>
      <c r="K13" s="5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>
      <c r="A14" s="20" t="s">
        <v>130</v>
      </c>
      <c r="B14" s="45">
        <f>B12-B13</f>
        <v>29</v>
      </c>
      <c r="C14" s="27"/>
      <c r="D14" s="8"/>
      <c r="E14" s="5"/>
      <c r="G14" s="5"/>
      <c r="K14" s="5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>
      <c r="A15" s="20" t="s">
        <v>134</v>
      </c>
      <c r="B15" s="45">
        <f>B14*3.67</f>
        <v>106.42999999999999</v>
      </c>
      <c r="C15" s="27"/>
      <c r="D15" s="8"/>
      <c r="E15" s="5"/>
      <c r="G15" s="5"/>
      <c r="K15" s="5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>
      <c r="A16" s="20"/>
      <c r="B16" s="45"/>
      <c r="C16" s="27"/>
      <c r="D16" s="8"/>
      <c r="E16" s="5"/>
      <c r="G16" s="5"/>
      <c r="K16" s="5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>
      <c r="A17" s="20"/>
      <c r="B17" s="45"/>
      <c r="C17" s="27"/>
      <c r="D17" s="8"/>
      <c r="E17" s="5"/>
      <c r="G17" s="5"/>
      <c r="K17" s="5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>
      <c r="A18" s="3" t="s">
        <v>9</v>
      </c>
      <c r="B18" s="15">
        <v>0.05</v>
      </c>
      <c r="D18" s="8"/>
      <c r="E18" s="13"/>
      <c r="F18" s="179"/>
      <c r="G18" s="179"/>
      <c r="H18" s="179"/>
      <c r="K18" s="5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>
      <c r="A19" s="3" t="s">
        <v>24</v>
      </c>
      <c r="B19" s="16">
        <v>25</v>
      </c>
      <c r="E19" s="27"/>
      <c r="F19" s="52"/>
      <c r="G19" s="52"/>
      <c r="H19" s="52"/>
      <c r="K19" s="5"/>
      <c r="L19" s="12"/>
      <c r="M19" s="9"/>
      <c r="N19" s="9"/>
      <c r="O19" s="9"/>
      <c r="P19" s="9"/>
      <c r="Q19" s="9"/>
      <c r="R19" s="9"/>
      <c r="S19" s="9"/>
      <c r="T19" s="9"/>
      <c r="U19" s="9"/>
    </row>
    <row r="20" spans="1:21">
      <c r="A20" s="17" t="s">
        <v>25</v>
      </c>
      <c r="B20" s="18">
        <v>10</v>
      </c>
      <c r="E20" s="27"/>
      <c r="F20" s="53"/>
      <c r="G20" s="53"/>
      <c r="H20" s="53"/>
      <c r="K20" s="5"/>
      <c r="L20" s="12"/>
      <c r="M20" s="9"/>
      <c r="N20" s="9"/>
      <c r="O20" s="9"/>
      <c r="P20" s="9"/>
      <c r="Q20" s="9"/>
      <c r="R20" s="9"/>
      <c r="S20" s="9"/>
      <c r="T20" s="9"/>
      <c r="U20" s="9"/>
    </row>
    <row r="21" spans="1:21">
      <c r="A21" s="3"/>
      <c r="B21" s="19"/>
      <c r="C21" s="29"/>
      <c r="E21" s="27"/>
      <c r="F21" s="53"/>
      <c r="G21" s="53"/>
      <c r="H21" s="53"/>
    </row>
    <row r="22" spans="1:21">
      <c r="A22" s="3"/>
      <c r="B22" s="19"/>
      <c r="C22" s="11"/>
      <c r="E22" s="27"/>
      <c r="F22" s="53"/>
      <c r="G22" s="53"/>
      <c r="H22" s="53"/>
    </row>
    <row r="23" spans="1:21">
      <c r="A23" s="20" t="s">
        <v>23</v>
      </c>
      <c r="B23" s="21"/>
      <c r="C23" s="48"/>
      <c r="E23" s="27"/>
      <c r="F23" s="53"/>
      <c r="G23" s="53"/>
      <c r="H23" s="53"/>
    </row>
    <row r="24" spans="1:21" ht="17.25">
      <c r="A24" s="43" t="s">
        <v>6</v>
      </c>
      <c r="B24" s="55" t="s">
        <v>21</v>
      </c>
      <c r="C24" s="55" t="s">
        <v>22</v>
      </c>
    </row>
    <row r="25" spans="1:21">
      <c r="A25" s="3" t="s">
        <v>27</v>
      </c>
      <c r="B25" s="42">
        <f>NPV(B$8,B63:Z63)/$B$5</f>
        <v>189.91768848846618</v>
      </c>
      <c r="C25" s="22">
        <f>B25/25</f>
        <v>7.596707539538647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1:21">
      <c r="A26" s="3" t="s">
        <v>28</v>
      </c>
      <c r="B26" s="42">
        <f>NPV(B$8,B64:Z64)/$B$5</f>
        <v>650.15552632630397</v>
      </c>
      <c r="C26" s="22">
        <f>B26/25</f>
        <v>26.006221053052158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21">
      <c r="A27" s="3" t="s">
        <v>29</v>
      </c>
      <c r="B27" s="42">
        <f>NPV(B$8,B65:Z65)/$B$5</f>
        <v>1340.5122830830603</v>
      </c>
      <c r="C27" s="22">
        <f>B27/25</f>
        <v>53.620491323322412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21">
      <c r="A28" s="47" t="s">
        <v>30</v>
      </c>
      <c r="B28" s="42">
        <f>NPV(B$8,B66:Z66)/$B$5</f>
        <v>2778.7555263263034</v>
      </c>
      <c r="C28" s="22">
        <f>B28/25</f>
        <v>111.15022105305214</v>
      </c>
    </row>
    <row r="31" spans="1:21">
      <c r="A31" s="24" t="s">
        <v>0</v>
      </c>
      <c r="E31" s="25"/>
      <c r="F31" s="26"/>
    </row>
    <row r="32" spans="1:21">
      <c r="A32" s="24"/>
    </row>
    <row r="33" spans="1:26">
      <c r="A33" s="27" t="s">
        <v>10</v>
      </c>
    </row>
    <row r="34" spans="1:26">
      <c r="A34" s="28" t="s">
        <v>1</v>
      </c>
      <c r="B34" s="29">
        <v>2011</v>
      </c>
      <c r="C34" s="29">
        <v>2012</v>
      </c>
      <c r="D34" s="29">
        <v>2013</v>
      </c>
      <c r="E34" s="29">
        <v>2014</v>
      </c>
      <c r="F34" s="29">
        <v>2015</v>
      </c>
      <c r="G34" s="29">
        <v>2016</v>
      </c>
      <c r="H34" s="29">
        <v>2017</v>
      </c>
      <c r="I34" s="29">
        <v>2018</v>
      </c>
      <c r="J34" s="29">
        <v>2019</v>
      </c>
      <c r="K34" s="29">
        <v>2020</v>
      </c>
      <c r="L34" s="29">
        <v>2021</v>
      </c>
      <c r="M34" s="29">
        <v>2022</v>
      </c>
      <c r="N34" s="29">
        <v>2023</v>
      </c>
      <c r="O34" s="29">
        <v>2024</v>
      </c>
      <c r="P34" s="29">
        <v>2025</v>
      </c>
      <c r="Q34" s="29">
        <v>2026</v>
      </c>
      <c r="R34" s="29">
        <v>2027</v>
      </c>
      <c r="S34" s="29">
        <v>2028</v>
      </c>
      <c r="T34" s="29">
        <v>2029</v>
      </c>
      <c r="U34" s="29">
        <v>2030</v>
      </c>
      <c r="V34" s="29">
        <v>2031</v>
      </c>
      <c r="W34" s="29">
        <v>2032</v>
      </c>
      <c r="X34" s="29">
        <v>2033</v>
      </c>
      <c r="Y34" s="29">
        <v>2034</v>
      </c>
      <c r="Z34" s="29">
        <v>2035</v>
      </c>
    </row>
    <row r="35" spans="1:26">
      <c r="A35" s="30" t="s">
        <v>2</v>
      </c>
      <c r="B35" s="31">
        <v>1</v>
      </c>
      <c r="C35" s="31">
        <v>2</v>
      </c>
      <c r="D35" s="31">
        <v>3</v>
      </c>
      <c r="E35" s="31">
        <v>4</v>
      </c>
      <c r="F35" s="31">
        <v>5</v>
      </c>
      <c r="G35" s="31">
        <v>6</v>
      </c>
      <c r="H35" s="31">
        <v>7</v>
      </c>
      <c r="I35" s="31">
        <v>8</v>
      </c>
      <c r="J35" s="31">
        <v>9</v>
      </c>
      <c r="K35" s="31">
        <v>10</v>
      </c>
      <c r="L35" s="31">
        <v>11</v>
      </c>
      <c r="M35" s="31">
        <v>12</v>
      </c>
      <c r="N35" s="31">
        <v>13</v>
      </c>
      <c r="O35" s="31">
        <v>14</v>
      </c>
      <c r="P35" s="31">
        <v>15</v>
      </c>
      <c r="Q35" s="31">
        <v>16</v>
      </c>
      <c r="R35" s="31">
        <v>17</v>
      </c>
      <c r="S35" s="31">
        <v>18</v>
      </c>
      <c r="T35" s="31">
        <v>19</v>
      </c>
      <c r="U35" s="31">
        <v>20</v>
      </c>
      <c r="V35" s="31">
        <v>21</v>
      </c>
      <c r="W35" s="31">
        <v>22</v>
      </c>
      <c r="X35" s="31">
        <v>23</v>
      </c>
      <c r="Y35" s="31">
        <v>24</v>
      </c>
      <c r="Z35" s="31">
        <v>25</v>
      </c>
    </row>
    <row r="36" spans="1:26">
      <c r="A36" s="54" t="s">
        <v>131</v>
      </c>
      <c r="B36" s="32">
        <f>$B$5*$B$6*$B$15</f>
        <v>106.42999999999999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</row>
    <row r="37" spans="1:26">
      <c r="A37" s="1"/>
      <c r="C37" s="33"/>
      <c r="D37" s="13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>
      <c r="A38" s="27" t="s">
        <v>11</v>
      </c>
      <c r="C38" s="13"/>
      <c r="D38" s="13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>
      <c r="A39" s="28" t="s">
        <v>1</v>
      </c>
      <c r="B39" s="29">
        <v>2011</v>
      </c>
      <c r="C39" s="29">
        <v>2012</v>
      </c>
      <c r="D39" s="29">
        <v>2013</v>
      </c>
      <c r="E39" s="29">
        <v>2014</v>
      </c>
      <c r="F39" s="29">
        <v>2015</v>
      </c>
      <c r="G39" s="29">
        <v>2016</v>
      </c>
      <c r="H39" s="29">
        <v>2017</v>
      </c>
      <c r="I39" s="29">
        <v>2018</v>
      </c>
      <c r="J39" s="29">
        <v>2019</v>
      </c>
      <c r="K39" s="29">
        <v>2020</v>
      </c>
      <c r="L39" s="29">
        <v>2021</v>
      </c>
      <c r="M39" s="29">
        <v>2022</v>
      </c>
      <c r="N39" s="29">
        <v>2023</v>
      </c>
      <c r="O39" s="29">
        <v>2024</v>
      </c>
      <c r="P39" s="29">
        <v>2025</v>
      </c>
      <c r="Q39" s="29">
        <v>2026</v>
      </c>
      <c r="R39" s="29">
        <v>2027</v>
      </c>
      <c r="S39" s="29">
        <v>2028</v>
      </c>
      <c r="T39" s="29">
        <v>2029</v>
      </c>
      <c r="U39" s="29">
        <v>2030</v>
      </c>
      <c r="V39" s="29">
        <v>2031</v>
      </c>
      <c r="W39" s="29">
        <v>2032</v>
      </c>
      <c r="X39" s="29">
        <v>2033</v>
      </c>
      <c r="Y39" s="29">
        <v>2034</v>
      </c>
      <c r="Z39" s="29">
        <v>2035</v>
      </c>
    </row>
    <row r="40" spans="1:26">
      <c r="A40" s="30" t="s">
        <v>2</v>
      </c>
      <c r="B40" s="31">
        <v>1</v>
      </c>
      <c r="C40" s="31">
        <v>2</v>
      </c>
      <c r="D40" s="31">
        <v>3</v>
      </c>
      <c r="E40" s="31">
        <v>4</v>
      </c>
      <c r="F40" s="31">
        <v>5</v>
      </c>
      <c r="G40" s="31">
        <v>6</v>
      </c>
      <c r="H40" s="31">
        <v>7</v>
      </c>
      <c r="I40" s="31">
        <v>8</v>
      </c>
      <c r="J40" s="31">
        <v>9</v>
      </c>
      <c r="K40" s="31">
        <v>10</v>
      </c>
      <c r="L40" s="31">
        <v>11</v>
      </c>
      <c r="M40" s="31">
        <v>12</v>
      </c>
      <c r="N40" s="31">
        <v>13</v>
      </c>
      <c r="O40" s="31">
        <v>14</v>
      </c>
      <c r="P40" s="31">
        <v>15</v>
      </c>
      <c r="Q40" s="31">
        <v>16</v>
      </c>
      <c r="R40" s="31">
        <v>17</v>
      </c>
      <c r="S40" s="31">
        <v>18</v>
      </c>
      <c r="T40" s="31">
        <v>19</v>
      </c>
      <c r="U40" s="31">
        <v>20</v>
      </c>
      <c r="V40" s="31">
        <v>21</v>
      </c>
      <c r="W40" s="31">
        <v>22</v>
      </c>
      <c r="X40" s="31">
        <v>23</v>
      </c>
      <c r="Y40" s="31">
        <v>24</v>
      </c>
      <c r="Z40" s="31">
        <v>25</v>
      </c>
    </row>
    <row r="41" spans="1:26">
      <c r="A41" s="44" t="s">
        <v>27</v>
      </c>
      <c r="B41" s="34">
        <v>3</v>
      </c>
      <c r="C41" s="34">
        <v>3</v>
      </c>
      <c r="D41" s="34">
        <v>3</v>
      </c>
      <c r="E41" s="34">
        <v>3</v>
      </c>
      <c r="F41" s="34">
        <v>3</v>
      </c>
      <c r="G41" s="34">
        <v>3</v>
      </c>
      <c r="H41" s="34">
        <v>3</v>
      </c>
      <c r="I41" s="34">
        <v>3</v>
      </c>
      <c r="J41" s="34">
        <v>3</v>
      </c>
      <c r="K41" s="34">
        <v>3</v>
      </c>
      <c r="L41" s="34">
        <v>3</v>
      </c>
      <c r="M41" s="34">
        <v>3</v>
      </c>
      <c r="N41" s="34">
        <v>3</v>
      </c>
      <c r="O41" s="34">
        <v>3</v>
      </c>
      <c r="P41" s="34">
        <v>3</v>
      </c>
      <c r="Q41" s="34">
        <v>3</v>
      </c>
      <c r="R41" s="34">
        <v>3</v>
      </c>
      <c r="S41" s="34">
        <v>3</v>
      </c>
      <c r="T41" s="34">
        <v>3</v>
      </c>
      <c r="U41" s="34">
        <v>3</v>
      </c>
      <c r="V41" s="34">
        <v>3</v>
      </c>
      <c r="W41" s="34">
        <v>3</v>
      </c>
      <c r="X41" s="34">
        <v>3</v>
      </c>
      <c r="Y41" s="34">
        <v>3</v>
      </c>
      <c r="Z41" s="34">
        <v>3</v>
      </c>
    </row>
    <row r="42" spans="1:26">
      <c r="A42" s="44" t="s">
        <v>28</v>
      </c>
      <c r="B42" s="34">
        <v>7.8</v>
      </c>
      <c r="C42" s="34">
        <v>7.8</v>
      </c>
      <c r="D42" s="34">
        <v>7.8</v>
      </c>
      <c r="E42" s="34">
        <v>7.8</v>
      </c>
      <c r="F42" s="34">
        <v>7.8</v>
      </c>
      <c r="G42" s="34">
        <v>7.8</v>
      </c>
      <c r="H42" s="34">
        <v>7.8</v>
      </c>
      <c r="I42" s="34">
        <v>7.8</v>
      </c>
      <c r="J42" s="34">
        <v>7.8</v>
      </c>
      <c r="K42" s="34">
        <v>7.8</v>
      </c>
      <c r="L42" s="34">
        <v>7.8</v>
      </c>
      <c r="M42" s="34">
        <v>7.8</v>
      </c>
      <c r="N42" s="34">
        <v>7.8</v>
      </c>
      <c r="O42" s="34">
        <v>7.8</v>
      </c>
      <c r="P42" s="34">
        <v>7.8</v>
      </c>
      <c r="Q42" s="34">
        <v>7.8</v>
      </c>
      <c r="R42" s="34">
        <v>7.8</v>
      </c>
      <c r="S42" s="34">
        <v>7.8</v>
      </c>
      <c r="T42" s="34">
        <v>7.8</v>
      </c>
      <c r="U42" s="34">
        <v>7.8</v>
      </c>
      <c r="V42" s="34">
        <v>7.8</v>
      </c>
      <c r="W42" s="34">
        <v>7.8</v>
      </c>
      <c r="X42" s="34">
        <v>7.8</v>
      </c>
      <c r="Y42" s="34">
        <v>7.8</v>
      </c>
      <c r="Z42" s="34">
        <v>7.8</v>
      </c>
    </row>
    <row r="43" spans="1:26">
      <c r="A43" s="44" t="s">
        <v>29</v>
      </c>
      <c r="B43" s="34">
        <v>15</v>
      </c>
      <c r="C43" s="34">
        <v>15</v>
      </c>
      <c r="D43" s="34">
        <v>15</v>
      </c>
      <c r="E43" s="34">
        <v>15</v>
      </c>
      <c r="F43" s="34">
        <v>15</v>
      </c>
      <c r="G43" s="34">
        <v>15</v>
      </c>
      <c r="H43" s="34">
        <v>15</v>
      </c>
      <c r="I43" s="34">
        <v>15</v>
      </c>
      <c r="J43" s="34">
        <v>15</v>
      </c>
      <c r="K43" s="34">
        <v>15</v>
      </c>
      <c r="L43" s="34">
        <v>15</v>
      </c>
      <c r="M43" s="34">
        <v>15</v>
      </c>
      <c r="N43" s="34">
        <v>15</v>
      </c>
      <c r="O43" s="34">
        <v>15</v>
      </c>
      <c r="P43" s="34">
        <v>15</v>
      </c>
      <c r="Q43" s="34">
        <v>15</v>
      </c>
      <c r="R43" s="34">
        <v>15</v>
      </c>
      <c r="S43" s="34">
        <v>15</v>
      </c>
      <c r="T43" s="34">
        <v>15</v>
      </c>
      <c r="U43" s="34">
        <v>15</v>
      </c>
      <c r="V43" s="34">
        <v>15</v>
      </c>
      <c r="W43" s="34">
        <v>15</v>
      </c>
      <c r="X43" s="34">
        <v>15</v>
      </c>
      <c r="Y43" s="34">
        <v>15</v>
      </c>
      <c r="Z43" s="34">
        <v>15</v>
      </c>
    </row>
    <row r="44" spans="1:26">
      <c r="A44" s="1" t="s">
        <v>30</v>
      </c>
      <c r="B44" s="34">
        <v>30</v>
      </c>
      <c r="C44" s="34">
        <v>30</v>
      </c>
      <c r="D44" s="34">
        <v>30</v>
      </c>
      <c r="E44" s="34">
        <v>30</v>
      </c>
      <c r="F44" s="34">
        <v>30</v>
      </c>
      <c r="G44" s="34">
        <v>30</v>
      </c>
      <c r="H44" s="34">
        <v>30</v>
      </c>
      <c r="I44" s="34">
        <v>30</v>
      </c>
      <c r="J44" s="34">
        <v>30</v>
      </c>
      <c r="K44" s="34">
        <v>30</v>
      </c>
      <c r="L44" s="34">
        <v>30</v>
      </c>
      <c r="M44" s="34">
        <v>30</v>
      </c>
      <c r="N44" s="34">
        <v>30</v>
      </c>
      <c r="O44" s="34">
        <v>30</v>
      </c>
      <c r="P44" s="34">
        <v>30</v>
      </c>
      <c r="Q44" s="34">
        <v>30</v>
      </c>
      <c r="R44" s="34">
        <v>30</v>
      </c>
      <c r="S44" s="34">
        <v>30</v>
      </c>
      <c r="T44" s="34">
        <v>30</v>
      </c>
      <c r="U44" s="34">
        <v>30</v>
      </c>
      <c r="V44" s="34">
        <v>30</v>
      </c>
      <c r="W44" s="34">
        <v>30</v>
      </c>
      <c r="X44" s="34">
        <v>30</v>
      </c>
      <c r="Y44" s="34">
        <v>30</v>
      </c>
      <c r="Z44" s="34">
        <v>30</v>
      </c>
    </row>
    <row r="45" spans="1:26">
      <c r="A45" s="1"/>
    </row>
    <row r="46" spans="1:26">
      <c r="A46" s="27" t="s">
        <v>12</v>
      </c>
    </row>
    <row r="47" spans="1:26">
      <c r="A47" s="28" t="s">
        <v>1</v>
      </c>
      <c r="B47" s="29">
        <v>2011</v>
      </c>
      <c r="C47" s="29">
        <v>2012</v>
      </c>
      <c r="D47" s="29">
        <v>2013</v>
      </c>
      <c r="E47" s="29">
        <v>2014</v>
      </c>
      <c r="F47" s="29">
        <v>2015</v>
      </c>
      <c r="G47" s="29">
        <v>2016</v>
      </c>
      <c r="H47" s="29">
        <v>2017</v>
      </c>
      <c r="I47" s="29">
        <v>2018</v>
      </c>
      <c r="J47" s="29">
        <v>2019</v>
      </c>
      <c r="K47" s="29">
        <v>2020</v>
      </c>
      <c r="L47" s="29">
        <v>2021</v>
      </c>
      <c r="M47" s="29">
        <v>2022</v>
      </c>
      <c r="N47" s="29">
        <v>2023</v>
      </c>
      <c r="O47" s="29">
        <v>2024</v>
      </c>
      <c r="P47" s="29">
        <v>2025</v>
      </c>
      <c r="Q47" s="29">
        <v>2026</v>
      </c>
      <c r="R47" s="29">
        <v>2027</v>
      </c>
      <c r="S47" s="29">
        <v>2028</v>
      </c>
      <c r="T47" s="29">
        <v>2029</v>
      </c>
      <c r="U47" s="29">
        <v>2030</v>
      </c>
      <c r="V47" s="29">
        <v>2031</v>
      </c>
      <c r="W47" s="29">
        <v>2032</v>
      </c>
      <c r="X47" s="29">
        <v>2033</v>
      </c>
      <c r="Y47" s="29">
        <v>2034</v>
      </c>
      <c r="Z47" s="29">
        <v>2035</v>
      </c>
    </row>
    <row r="48" spans="1:26">
      <c r="A48" s="30" t="s">
        <v>2</v>
      </c>
      <c r="B48" s="31">
        <v>1</v>
      </c>
      <c r="C48" s="31">
        <v>2</v>
      </c>
      <c r="D48" s="31">
        <v>3</v>
      </c>
      <c r="E48" s="31">
        <v>4</v>
      </c>
      <c r="F48" s="31">
        <v>5</v>
      </c>
      <c r="G48" s="31">
        <v>6</v>
      </c>
      <c r="H48" s="31">
        <v>7</v>
      </c>
      <c r="I48" s="31">
        <v>8</v>
      </c>
      <c r="J48" s="31">
        <v>9</v>
      </c>
      <c r="K48" s="31">
        <v>10</v>
      </c>
      <c r="L48" s="31">
        <v>11</v>
      </c>
      <c r="M48" s="31">
        <v>12</v>
      </c>
      <c r="N48" s="31">
        <v>13</v>
      </c>
      <c r="O48" s="31">
        <v>14</v>
      </c>
      <c r="P48" s="31">
        <v>15</v>
      </c>
      <c r="Q48" s="31">
        <v>16</v>
      </c>
      <c r="R48" s="31">
        <v>17</v>
      </c>
      <c r="S48" s="31">
        <v>18</v>
      </c>
      <c r="T48" s="31">
        <v>19</v>
      </c>
      <c r="U48" s="31">
        <v>20</v>
      </c>
      <c r="V48" s="31">
        <v>21</v>
      </c>
      <c r="W48" s="31">
        <v>22</v>
      </c>
      <c r="X48" s="31">
        <v>23</v>
      </c>
      <c r="Y48" s="31">
        <v>24</v>
      </c>
      <c r="Z48" s="31">
        <v>25</v>
      </c>
    </row>
    <row r="49" spans="1:27">
      <c r="A49" s="44" t="s">
        <v>27</v>
      </c>
      <c r="B49" s="35">
        <f>B41*B$36</f>
        <v>319.28999999999996</v>
      </c>
      <c r="C49" s="35">
        <f>C41*C$36</f>
        <v>0</v>
      </c>
      <c r="D49" s="35">
        <f t="shared" ref="B49:Z52" si="0">D41*D$36</f>
        <v>0</v>
      </c>
      <c r="E49" s="35">
        <f t="shared" si="0"/>
        <v>0</v>
      </c>
      <c r="F49" s="35">
        <f t="shared" si="0"/>
        <v>0</v>
      </c>
      <c r="G49" s="35">
        <f t="shared" si="0"/>
        <v>0</v>
      </c>
      <c r="H49" s="35">
        <f t="shared" si="0"/>
        <v>0</v>
      </c>
      <c r="I49" s="35">
        <f t="shared" si="0"/>
        <v>0</v>
      </c>
      <c r="J49" s="35">
        <f t="shared" si="0"/>
        <v>0</v>
      </c>
      <c r="K49" s="35">
        <f t="shared" si="0"/>
        <v>0</v>
      </c>
      <c r="L49" s="35">
        <f t="shared" si="0"/>
        <v>0</v>
      </c>
      <c r="M49" s="35">
        <f t="shared" si="0"/>
        <v>0</v>
      </c>
      <c r="N49" s="35">
        <f t="shared" si="0"/>
        <v>0</v>
      </c>
      <c r="O49" s="35">
        <f t="shared" si="0"/>
        <v>0</v>
      </c>
      <c r="P49" s="35">
        <f t="shared" si="0"/>
        <v>0</v>
      </c>
      <c r="Q49" s="35">
        <f t="shared" si="0"/>
        <v>0</v>
      </c>
      <c r="R49" s="35">
        <f t="shared" si="0"/>
        <v>0</v>
      </c>
      <c r="S49" s="35">
        <f t="shared" si="0"/>
        <v>0</v>
      </c>
      <c r="T49" s="35">
        <f t="shared" si="0"/>
        <v>0</v>
      </c>
      <c r="U49" s="35">
        <f t="shared" si="0"/>
        <v>0</v>
      </c>
      <c r="V49" s="35">
        <f t="shared" si="0"/>
        <v>0</v>
      </c>
      <c r="W49" s="35">
        <f t="shared" si="0"/>
        <v>0</v>
      </c>
      <c r="X49" s="35">
        <f t="shared" si="0"/>
        <v>0</v>
      </c>
      <c r="Y49" s="35">
        <f t="shared" si="0"/>
        <v>0</v>
      </c>
      <c r="Z49" s="35">
        <f t="shared" si="0"/>
        <v>0</v>
      </c>
    </row>
    <row r="50" spans="1:27">
      <c r="A50" s="44" t="s">
        <v>28</v>
      </c>
      <c r="B50" s="35">
        <f t="shared" si="0"/>
        <v>830.15399999999988</v>
      </c>
      <c r="C50" s="35">
        <f t="shared" si="0"/>
        <v>0</v>
      </c>
      <c r="D50" s="35">
        <f t="shared" si="0"/>
        <v>0</v>
      </c>
      <c r="E50" s="35">
        <f t="shared" si="0"/>
        <v>0</v>
      </c>
      <c r="F50" s="35">
        <f t="shared" si="0"/>
        <v>0</v>
      </c>
      <c r="G50" s="35">
        <f t="shared" si="0"/>
        <v>0</v>
      </c>
      <c r="H50" s="35">
        <f t="shared" si="0"/>
        <v>0</v>
      </c>
      <c r="I50" s="35">
        <f t="shared" si="0"/>
        <v>0</v>
      </c>
      <c r="J50" s="35">
        <f t="shared" si="0"/>
        <v>0</v>
      </c>
      <c r="K50" s="35">
        <f t="shared" si="0"/>
        <v>0</v>
      </c>
      <c r="L50" s="35">
        <f t="shared" si="0"/>
        <v>0</v>
      </c>
      <c r="M50" s="35">
        <f t="shared" si="0"/>
        <v>0</v>
      </c>
      <c r="N50" s="35">
        <f t="shared" si="0"/>
        <v>0</v>
      </c>
      <c r="O50" s="35">
        <f t="shared" si="0"/>
        <v>0</v>
      </c>
      <c r="P50" s="35">
        <f t="shared" si="0"/>
        <v>0</v>
      </c>
      <c r="Q50" s="35">
        <f t="shared" si="0"/>
        <v>0</v>
      </c>
      <c r="R50" s="35">
        <f t="shared" si="0"/>
        <v>0</v>
      </c>
      <c r="S50" s="35">
        <f t="shared" si="0"/>
        <v>0</v>
      </c>
      <c r="T50" s="35">
        <f t="shared" si="0"/>
        <v>0</v>
      </c>
      <c r="U50" s="35">
        <f t="shared" si="0"/>
        <v>0</v>
      </c>
      <c r="V50" s="35">
        <f t="shared" si="0"/>
        <v>0</v>
      </c>
      <c r="W50" s="35">
        <f t="shared" si="0"/>
        <v>0</v>
      </c>
      <c r="X50" s="35">
        <f t="shared" si="0"/>
        <v>0</v>
      </c>
      <c r="Y50" s="35">
        <f t="shared" si="0"/>
        <v>0</v>
      </c>
      <c r="Z50" s="35">
        <f t="shared" si="0"/>
        <v>0</v>
      </c>
    </row>
    <row r="51" spans="1:27">
      <c r="A51" s="44" t="s">
        <v>29</v>
      </c>
      <c r="B51" s="35">
        <f t="shared" si="0"/>
        <v>1596.4499999999998</v>
      </c>
      <c r="C51" s="35">
        <f t="shared" si="0"/>
        <v>0</v>
      </c>
      <c r="D51" s="35">
        <f t="shared" si="0"/>
        <v>0</v>
      </c>
      <c r="E51" s="35">
        <f t="shared" si="0"/>
        <v>0</v>
      </c>
      <c r="F51" s="35">
        <f t="shared" si="0"/>
        <v>0</v>
      </c>
      <c r="G51" s="35">
        <f t="shared" si="0"/>
        <v>0</v>
      </c>
      <c r="H51" s="35">
        <f t="shared" si="0"/>
        <v>0</v>
      </c>
      <c r="I51" s="35">
        <f t="shared" si="0"/>
        <v>0</v>
      </c>
      <c r="J51" s="35">
        <f t="shared" si="0"/>
        <v>0</v>
      </c>
      <c r="K51" s="35">
        <f t="shared" si="0"/>
        <v>0</v>
      </c>
      <c r="L51" s="35">
        <f t="shared" si="0"/>
        <v>0</v>
      </c>
      <c r="M51" s="35">
        <f t="shared" si="0"/>
        <v>0</v>
      </c>
      <c r="N51" s="35">
        <f t="shared" si="0"/>
        <v>0</v>
      </c>
      <c r="O51" s="35">
        <f t="shared" si="0"/>
        <v>0</v>
      </c>
      <c r="P51" s="35">
        <f t="shared" si="0"/>
        <v>0</v>
      </c>
      <c r="Q51" s="35">
        <f t="shared" si="0"/>
        <v>0</v>
      </c>
      <c r="R51" s="35">
        <f t="shared" si="0"/>
        <v>0</v>
      </c>
      <c r="S51" s="35">
        <f t="shared" si="0"/>
        <v>0</v>
      </c>
      <c r="T51" s="35">
        <f t="shared" si="0"/>
        <v>0</v>
      </c>
      <c r="U51" s="35">
        <f t="shared" si="0"/>
        <v>0</v>
      </c>
      <c r="V51" s="35">
        <f t="shared" si="0"/>
        <v>0</v>
      </c>
      <c r="W51" s="35">
        <f t="shared" si="0"/>
        <v>0</v>
      </c>
      <c r="X51" s="35">
        <f t="shared" si="0"/>
        <v>0</v>
      </c>
      <c r="Y51" s="35">
        <f t="shared" si="0"/>
        <v>0</v>
      </c>
      <c r="Z51" s="35">
        <f t="shared" si="0"/>
        <v>0</v>
      </c>
    </row>
    <row r="52" spans="1:27">
      <c r="A52" s="1" t="s">
        <v>30</v>
      </c>
      <c r="B52" s="35">
        <f t="shared" si="0"/>
        <v>3192.8999999999996</v>
      </c>
      <c r="C52" s="35">
        <f t="shared" si="0"/>
        <v>0</v>
      </c>
      <c r="D52" s="35">
        <f t="shared" si="0"/>
        <v>0</v>
      </c>
      <c r="E52" s="35">
        <f t="shared" si="0"/>
        <v>0</v>
      </c>
      <c r="F52" s="35">
        <f t="shared" si="0"/>
        <v>0</v>
      </c>
      <c r="G52" s="35">
        <f t="shared" si="0"/>
        <v>0</v>
      </c>
      <c r="H52" s="35">
        <f t="shared" si="0"/>
        <v>0</v>
      </c>
      <c r="I52" s="35">
        <f t="shared" si="0"/>
        <v>0</v>
      </c>
      <c r="J52" s="35">
        <f t="shared" si="0"/>
        <v>0</v>
      </c>
      <c r="K52" s="35">
        <f t="shared" si="0"/>
        <v>0</v>
      </c>
      <c r="L52" s="35">
        <f t="shared" si="0"/>
        <v>0</v>
      </c>
      <c r="M52" s="35">
        <f t="shared" si="0"/>
        <v>0</v>
      </c>
      <c r="N52" s="35">
        <f t="shared" si="0"/>
        <v>0</v>
      </c>
      <c r="O52" s="35">
        <f t="shared" si="0"/>
        <v>0</v>
      </c>
      <c r="P52" s="35">
        <f t="shared" si="0"/>
        <v>0</v>
      </c>
      <c r="Q52" s="35">
        <f t="shared" si="0"/>
        <v>0</v>
      </c>
      <c r="R52" s="35">
        <f t="shared" si="0"/>
        <v>0</v>
      </c>
      <c r="S52" s="35">
        <f t="shared" si="0"/>
        <v>0</v>
      </c>
      <c r="T52" s="35">
        <f t="shared" si="0"/>
        <v>0</v>
      </c>
      <c r="U52" s="35">
        <f t="shared" si="0"/>
        <v>0</v>
      </c>
      <c r="V52" s="35">
        <f t="shared" si="0"/>
        <v>0</v>
      </c>
      <c r="W52" s="35">
        <f t="shared" si="0"/>
        <v>0</v>
      </c>
      <c r="X52" s="35">
        <f t="shared" si="0"/>
        <v>0</v>
      </c>
      <c r="Y52" s="35">
        <f t="shared" si="0"/>
        <v>0</v>
      </c>
      <c r="Z52" s="35">
        <f t="shared" si="0"/>
        <v>0</v>
      </c>
    </row>
    <row r="53" spans="1:27">
      <c r="A53" s="1"/>
      <c r="B53" s="35"/>
      <c r="C53" s="35"/>
      <c r="D53" s="35"/>
      <c r="E53" s="35"/>
      <c r="F53" s="35"/>
      <c r="G53" s="35"/>
      <c r="H53" s="35"/>
      <c r="I53" s="35"/>
      <c r="J53" s="35"/>
    </row>
    <row r="54" spans="1:27">
      <c r="A54" s="27" t="s">
        <v>13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27">
      <c r="A55" s="28" t="s">
        <v>1</v>
      </c>
      <c r="B55" s="29">
        <v>2011</v>
      </c>
      <c r="C55" s="29">
        <v>2012</v>
      </c>
      <c r="D55" s="29">
        <v>2013</v>
      </c>
      <c r="E55" s="29">
        <v>2014</v>
      </c>
      <c r="F55" s="29">
        <v>2015</v>
      </c>
      <c r="G55" s="29">
        <v>2016</v>
      </c>
      <c r="H55" s="29">
        <v>2017</v>
      </c>
      <c r="I55" s="29">
        <v>2018</v>
      </c>
      <c r="J55" s="29">
        <v>2019</v>
      </c>
      <c r="K55" s="29">
        <v>2020</v>
      </c>
      <c r="L55" s="29">
        <v>2021</v>
      </c>
      <c r="M55" s="29">
        <v>2022</v>
      </c>
      <c r="N55" s="29">
        <v>2023</v>
      </c>
      <c r="O55" s="29">
        <v>2024</v>
      </c>
      <c r="P55" s="29">
        <v>2025</v>
      </c>
      <c r="Q55" s="29">
        <v>2026</v>
      </c>
      <c r="R55" s="29">
        <v>2027</v>
      </c>
      <c r="S55" s="29">
        <v>2028</v>
      </c>
      <c r="T55" s="29">
        <v>2029</v>
      </c>
      <c r="U55" s="29">
        <v>2030</v>
      </c>
      <c r="V55" s="29">
        <v>2031</v>
      </c>
      <c r="W55" s="29">
        <v>2032</v>
      </c>
      <c r="X55" s="29">
        <v>2033</v>
      </c>
      <c r="Y55" s="29">
        <v>2034</v>
      </c>
      <c r="Z55" s="29">
        <v>2035</v>
      </c>
    </row>
    <row r="56" spans="1:27">
      <c r="A56" s="30" t="s">
        <v>2</v>
      </c>
      <c r="B56" s="31">
        <v>1</v>
      </c>
      <c r="C56" s="31">
        <v>2</v>
      </c>
      <c r="D56" s="31">
        <v>3</v>
      </c>
      <c r="E56" s="31">
        <v>4</v>
      </c>
      <c r="F56" s="31">
        <v>5</v>
      </c>
      <c r="G56" s="31">
        <v>6</v>
      </c>
      <c r="H56" s="31">
        <v>7</v>
      </c>
      <c r="I56" s="31">
        <v>8</v>
      </c>
      <c r="J56" s="31">
        <v>9</v>
      </c>
      <c r="K56" s="31">
        <v>10</v>
      </c>
      <c r="L56" s="31">
        <v>11</v>
      </c>
      <c r="M56" s="31">
        <v>12</v>
      </c>
      <c r="N56" s="31">
        <v>13</v>
      </c>
      <c r="O56" s="31">
        <v>14</v>
      </c>
      <c r="P56" s="31">
        <v>15</v>
      </c>
      <c r="Q56" s="31">
        <v>16</v>
      </c>
      <c r="R56" s="31">
        <v>17</v>
      </c>
      <c r="S56" s="31">
        <v>18</v>
      </c>
      <c r="T56" s="31">
        <v>19</v>
      </c>
      <c r="U56" s="31">
        <v>20</v>
      </c>
      <c r="V56" s="31">
        <v>21</v>
      </c>
      <c r="W56" s="31">
        <v>22</v>
      </c>
      <c r="X56" s="31">
        <v>23</v>
      </c>
      <c r="Y56" s="31">
        <v>24</v>
      </c>
      <c r="Z56" s="31">
        <v>25</v>
      </c>
    </row>
    <row r="57" spans="1:27">
      <c r="A57" s="36" t="s">
        <v>3</v>
      </c>
      <c r="B57" s="37">
        <f>B5*B19</f>
        <v>25</v>
      </c>
      <c r="C57" s="37">
        <f>$B$5*$B$20</f>
        <v>10</v>
      </c>
      <c r="D57" s="37">
        <f t="shared" ref="D57:Z57" si="1">$B$5*$B$20</f>
        <v>10</v>
      </c>
      <c r="E57" s="37">
        <f t="shared" si="1"/>
        <v>10</v>
      </c>
      <c r="F57" s="37">
        <f t="shared" si="1"/>
        <v>10</v>
      </c>
      <c r="G57" s="37">
        <f t="shared" si="1"/>
        <v>10</v>
      </c>
      <c r="H57" s="37">
        <f t="shared" si="1"/>
        <v>10</v>
      </c>
      <c r="I57" s="37">
        <f t="shared" si="1"/>
        <v>10</v>
      </c>
      <c r="J57" s="37">
        <f t="shared" si="1"/>
        <v>10</v>
      </c>
      <c r="K57" s="37">
        <f t="shared" si="1"/>
        <v>10</v>
      </c>
      <c r="L57" s="37">
        <f t="shared" si="1"/>
        <v>10</v>
      </c>
      <c r="M57" s="37">
        <f t="shared" si="1"/>
        <v>10</v>
      </c>
      <c r="N57" s="37">
        <f t="shared" si="1"/>
        <v>10</v>
      </c>
      <c r="O57" s="37">
        <f t="shared" si="1"/>
        <v>10</v>
      </c>
      <c r="P57" s="37">
        <f t="shared" si="1"/>
        <v>10</v>
      </c>
      <c r="Q57" s="37">
        <f t="shared" si="1"/>
        <v>10</v>
      </c>
      <c r="R57" s="37">
        <f t="shared" si="1"/>
        <v>10</v>
      </c>
      <c r="S57" s="37">
        <f t="shared" si="1"/>
        <v>10</v>
      </c>
      <c r="T57" s="37">
        <f t="shared" si="1"/>
        <v>10</v>
      </c>
      <c r="U57" s="37">
        <f t="shared" si="1"/>
        <v>10</v>
      </c>
      <c r="V57" s="37">
        <f t="shared" si="1"/>
        <v>10</v>
      </c>
      <c r="W57" s="37">
        <f t="shared" si="1"/>
        <v>10</v>
      </c>
      <c r="X57" s="37">
        <f t="shared" si="1"/>
        <v>10</v>
      </c>
      <c r="Y57" s="37">
        <f t="shared" si="1"/>
        <v>10</v>
      </c>
      <c r="Z57" s="37">
        <f t="shared" si="1"/>
        <v>10</v>
      </c>
      <c r="AA57" s="23"/>
    </row>
    <row r="58" spans="1:27">
      <c r="A58" s="1"/>
      <c r="C58" s="13"/>
      <c r="D58" s="13"/>
      <c r="E58" s="13"/>
      <c r="F58" s="13"/>
      <c r="G58" s="13"/>
      <c r="H58" s="13"/>
      <c r="I58" s="13"/>
      <c r="J58" s="13"/>
      <c r="K58" s="13"/>
    </row>
    <row r="59" spans="1:27">
      <c r="A59" s="27" t="s">
        <v>14</v>
      </c>
    </row>
    <row r="60" spans="1:27">
      <c r="A60" s="28" t="s">
        <v>1</v>
      </c>
      <c r="B60" s="29">
        <v>2011</v>
      </c>
      <c r="C60" s="29">
        <v>2012</v>
      </c>
      <c r="D60" s="29">
        <v>2013</v>
      </c>
      <c r="E60" s="29">
        <v>2014</v>
      </c>
      <c r="F60" s="29">
        <v>2015</v>
      </c>
      <c r="G60" s="29">
        <v>2016</v>
      </c>
      <c r="H60" s="29">
        <v>2017</v>
      </c>
      <c r="I60" s="29">
        <v>2018</v>
      </c>
      <c r="J60" s="29">
        <v>2019</v>
      </c>
      <c r="K60" s="29">
        <v>2020</v>
      </c>
      <c r="L60" s="29">
        <v>2021</v>
      </c>
      <c r="M60" s="29">
        <v>2022</v>
      </c>
      <c r="N60" s="29">
        <v>2023</v>
      </c>
      <c r="O60" s="29">
        <v>2024</v>
      </c>
      <c r="P60" s="29">
        <v>2025</v>
      </c>
      <c r="Q60" s="29">
        <v>2026</v>
      </c>
      <c r="R60" s="29">
        <v>2027</v>
      </c>
      <c r="S60" s="29">
        <v>2028</v>
      </c>
      <c r="T60" s="29">
        <v>2029</v>
      </c>
      <c r="U60" s="29">
        <v>2030</v>
      </c>
      <c r="V60" s="29">
        <v>2031</v>
      </c>
      <c r="W60" s="29">
        <v>2032</v>
      </c>
      <c r="X60" s="29">
        <v>2033</v>
      </c>
      <c r="Y60" s="29">
        <v>2034</v>
      </c>
      <c r="Z60" s="29">
        <v>2035</v>
      </c>
    </row>
    <row r="61" spans="1:27">
      <c r="A61" s="30" t="s">
        <v>2</v>
      </c>
      <c r="B61" s="31">
        <v>1</v>
      </c>
      <c r="C61" s="31">
        <v>2</v>
      </c>
      <c r="D61" s="31">
        <v>3</v>
      </c>
      <c r="E61" s="31">
        <v>4</v>
      </c>
      <c r="F61" s="31">
        <v>5</v>
      </c>
      <c r="G61" s="31">
        <v>6</v>
      </c>
      <c r="H61" s="31">
        <v>7</v>
      </c>
      <c r="I61" s="31">
        <v>8</v>
      </c>
      <c r="J61" s="31">
        <v>9</v>
      </c>
      <c r="K61" s="31">
        <v>10</v>
      </c>
      <c r="L61" s="31">
        <v>11</v>
      </c>
      <c r="M61" s="31">
        <v>12</v>
      </c>
      <c r="N61" s="31">
        <v>13</v>
      </c>
      <c r="O61" s="31">
        <v>14</v>
      </c>
      <c r="P61" s="31">
        <v>15</v>
      </c>
      <c r="Q61" s="31">
        <v>16</v>
      </c>
      <c r="R61" s="31">
        <v>17</v>
      </c>
      <c r="S61" s="31">
        <v>18</v>
      </c>
      <c r="T61" s="31">
        <v>19</v>
      </c>
      <c r="U61" s="31">
        <v>20</v>
      </c>
      <c r="V61" s="31">
        <v>21</v>
      </c>
      <c r="W61" s="31">
        <v>22</v>
      </c>
      <c r="X61" s="31">
        <v>23</v>
      </c>
      <c r="Y61" s="31">
        <v>24</v>
      </c>
      <c r="Z61" s="31">
        <v>25</v>
      </c>
    </row>
    <row r="62" spans="1:27">
      <c r="A62" s="27" t="s">
        <v>15</v>
      </c>
    </row>
    <row r="63" spans="1:27">
      <c r="A63" s="44" t="s">
        <v>27</v>
      </c>
      <c r="B63" s="23">
        <f t="shared" ref="B63:Z66" si="2">B49-B$57</f>
        <v>294.28999999999996</v>
      </c>
      <c r="C63" s="23">
        <f t="shared" si="2"/>
        <v>-10</v>
      </c>
      <c r="D63" s="23">
        <f t="shared" si="2"/>
        <v>-10</v>
      </c>
      <c r="E63" s="23">
        <f t="shared" si="2"/>
        <v>-10</v>
      </c>
      <c r="F63" s="23">
        <f t="shared" si="2"/>
        <v>-10</v>
      </c>
      <c r="G63" s="23">
        <f t="shared" si="2"/>
        <v>-10</v>
      </c>
      <c r="H63" s="23">
        <f t="shared" si="2"/>
        <v>-10</v>
      </c>
      <c r="I63" s="23">
        <f t="shared" si="2"/>
        <v>-10</v>
      </c>
      <c r="J63" s="23">
        <f t="shared" si="2"/>
        <v>-10</v>
      </c>
      <c r="K63" s="23">
        <f t="shared" si="2"/>
        <v>-10</v>
      </c>
      <c r="L63" s="23">
        <f t="shared" si="2"/>
        <v>-10</v>
      </c>
      <c r="M63" s="23">
        <f t="shared" si="2"/>
        <v>-10</v>
      </c>
      <c r="N63" s="23">
        <f t="shared" si="2"/>
        <v>-10</v>
      </c>
      <c r="O63" s="23">
        <f t="shared" si="2"/>
        <v>-10</v>
      </c>
      <c r="P63" s="23">
        <f t="shared" si="2"/>
        <v>-10</v>
      </c>
      <c r="Q63" s="23">
        <f t="shared" si="2"/>
        <v>-10</v>
      </c>
      <c r="R63" s="23">
        <f t="shared" si="2"/>
        <v>-10</v>
      </c>
      <c r="S63" s="23">
        <f t="shared" si="2"/>
        <v>-10</v>
      </c>
      <c r="T63" s="23">
        <f t="shared" si="2"/>
        <v>-10</v>
      </c>
      <c r="U63" s="23">
        <f t="shared" si="2"/>
        <v>-10</v>
      </c>
      <c r="V63" s="23">
        <f t="shared" si="2"/>
        <v>-10</v>
      </c>
      <c r="W63" s="23">
        <f t="shared" si="2"/>
        <v>-10</v>
      </c>
      <c r="X63" s="23">
        <f t="shared" si="2"/>
        <v>-10</v>
      </c>
      <c r="Y63" s="23">
        <f t="shared" si="2"/>
        <v>-10</v>
      </c>
      <c r="Z63" s="23">
        <f t="shared" si="2"/>
        <v>-10</v>
      </c>
    </row>
    <row r="64" spans="1:27">
      <c r="A64" s="44" t="s">
        <v>28</v>
      </c>
      <c r="B64" s="23">
        <f t="shared" si="2"/>
        <v>805.15399999999988</v>
      </c>
      <c r="C64" s="23">
        <f t="shared" si="2"/>
        <v>-10</v>
      </c>
      <c r="D64" s="23">
        <f t="shared" si="2"/>
        <v>-10</v>
      </c>
      <c r="E64" s="23">
        <f t="shared" si="2"/>
        <v>-10</v>
      </c>
      <c r="F64" s="23">
        <f t="shared" si="2"/>
        <v>-10</v>
      </c>
      <c r="G64" s="23">
        <f t="shared" si="2"/>
        <v>-10</v>
      </c>
      <c r="H64" s="23">
        <f t="shared" si="2"/>
        <v>-10</v>
      </c>
      <c r="I64" s="23">
        <f t="shared" si="2"/>
        <v>-10</v>
      </c>
      <c r="J64" s="23">
        <f t="shared" si="2"/>
        <v>-10</v>
      </c>
      <c r="K64" s="23">
        <f t="shared" si="2"/>
        <v>-10</v>
      </c>
      <c r="L64" s="23">
        <f t="shared" si="2"/>
        <v>-10</v>
      </c>
      <c r="M64" s="23">
        <f t="shared" si="2"/>
        <v>-10</v>
      </c>
      <c r="N64" s="23">
        <f t="shared" si="2"/>
        <v>-10</v>
      </c>
      <c r="O64" s="23">
        <f t="shared" si="2"/>
        <v>-10</v>
      </c>
      <c r="P64" s="23">
        <f t="shared" si="2"/>
        <v>-10</v>
      </c>
      <c r="Q64" s="23">
        <f t="shared" si="2"/>
        <v>-10</v>
      </c>
      <c r="R64" s="23">
        <f t="shared" si="2"/>
        <v>-10</v>
      </c>
      <c r="S64" s="23">
        <f t="shared" si="2"/>
        <v>-10</v>
      </c>
      <c r="T64" s="23">
        <f t="shared" si="2"/>
        <v>-10</v>
      </c>
      <c r="U64" s="23">
        <f t="shared" si="2"/>
        <v>-10</v>
      </c>
      <c r="V64" s="23">
        <f t="shared" si="2"/>
        <v>-10</v>
      </c>
      <c r="W64" s="23">
        <f t="shared" si="2"/>
        <v>-10</v>
      </c>
      <c r="X64" s="23">
        <f t="shared" si="2"/>
        <v>-10</v>
      </c>
      <c r="Y64" s="23">
        <f t="shared" si="2"/>
        <v>-10</v>
      </c>
      <c r="Z64" s="23">
        <f t="shared" si="2"/>
        <v>-10</v>
      </c>
    </row>
    <row r="65" spans="1:26">
      <c r="A65" s="44" t="s">
        <v>29</v>
      </c>
      <c r="B65" s="23">
        <f t="shared" si="2"/>
        <v>1571.4499999999998</v>
      </c>
      <c r="C65" s="23">
        <f t="shared" si="2"/>
        <v>-10</v>
      </c>
      <c r="D65" s="23">
        <f t="shared" si="2"/>
        <v>-10</v>
      </c>
      <c r="E65" s="23">
        <f t="shared" si="2"/>
        <v>-10</v>
      </c>
      <c r="F65" s="23">
        <f t="shared" si="2"/>
        <v>-10</v>
      </c>
      <c r="G65" s="23">
        <f t="shared" si="2"/>
        <v>-10</v>
      </c>
      <c r="H65" s="23">
        <f t="shared" si="2"/>
        <v>-10</v>
      </c>
      <c r="I65" s="23">
        <f t="shared" si="2"/>
        <v>-10</v>
      </c>
      <c r="J65" s="23">
        <f t="shared" si="2"/>
        <v>-10</v>
      </c>
      <c r="K65" s="23">
        <f t="shared" si="2"/>
        <v>-10</v>
      </c>
      <c r="L65" s="23">
        <f t="shared" si="2"/>
        <v>-10</v>
      </c>
      <c r="M65" s="23">
        <f t="shared" si="2"/>
        <v>-10</v>
      </c>
      <c r="N65" s="23">
        <f t="shared" si="2"/>
        <v>-10</v>
      </c>
      <c r="O65" s="23">
        <f t="shared" si="2"/>
        <v>-10</v>
      </c>
      <c r="P65" s="23">
        <f t="shared" si="2"/>
        <v>-10</v>
      </c>
      <c r="Q65" s="23">
        <f t="shared" si="2"/>
        <v>-10</v>
      </c>
      <c r="R65" s="23">
        <f t="shared" si="2"/>
        <v>-10</v>
      </c>
      <c r="S65" s="23">
        <f t="shared" si="2"/>
        <v>-10</v>
      </c>
      <c r="T65" s="23">
        <f t="shared" si="2"/>
        <v>-10</v>
      </c>
      <c r="U65" s="23">
        <f t="shared" si="2"/>
        <v>-10</v>
      </c>
      <c r="V65" s="23">
        <f t="shared" si="2"/>
        <v>-10</v>
      </c>
      <c r="W65" s="23">
        <f t="shared" si="2"/>
        <v>-10</v>
      </c>
      <c r="X65" s="23">
        <f t="shared" si="2"/>
        <v>-10</v>
      </c>
      <c r="Y65" s="23">
        <f t="shared" si="2"/>
        <v>-10</v>
      </c>
      <c r="Z65" s="23">
        <f t="shared" si="2"/>
        <v>-10</v>
      </c>
    </row>
    <row r="66" spans="1:26">
      <c r="A66" s="1" t="s">
        <v>30</v>
      </c>
      <c r="B66" s="23">
        <f>B52-B$57</f>
        <v>3167.8999999999996</v>
      </c>
      <c r="C66" s="23">
        <f t="shared" si="2"/>
        <v>-10</v>
      </c>
      <c r="D66" s="23">
        <f t="shared" si="2"/>
        <v>-10</v>
      </c>
      <c r="E66" s="23">
        <f t="shared" si="2"/>
        <v>-10</v>
      </c>
      <c r="F66" s="23">
        <f t="shared" si="2"/>
        <v>-10</v>
      </c>
      <c r="G66" s="23">
        <f t="shared" si="2"/>
        <v>-10</v>
      </c>
      <c r="H66" s="23">
        <f t="shared" si="2"/>
        <v>-10</v>
      </c>
      <c r="I66" s="23">
        <f t="shared" si="2"/>
        <v>-10</v>
      </c>
      <c r="J66" s="23">
        <f t="shared" si="2"/>
        <v>-10</v>
      </c>
      <c r="K66" s="23">
        <f t="shared" si="2"/>
        <v>-10</v>
      </c>
      <c r="L66" s="23">
        <f t="shared" si="2"/>
        <v>-10</v>
      </c>
      <c r="M66" s="23">
        <f t="shared" si="2"/>
        <v>-10</v>
      </c>
      <c r="N66" s="23">
        <f t="shared" si="2"/>
        <v>-10</v>
      </c>
      <c r="O66" s="23">
        <f t="shared" si="2"/>
        <v>-10</v>
      </c>
      <c r="P66" s="23">
        <f t="shared" si="2"/>
        <v>-10</v>
      </c>
      <c r="Q66" s="23">
        <f t="shared" si="2"/>
        <v>-10</v>
      </c>
      <c r="R66" s="23">
        <f t="shared" si="2"/>
        <v>-10</v>
      </c>
      <c r="S66" s="23">
        <f t="shared" si="2"/>
        <v>-10</v>
      </c>
      <c r="T66" s="23">
        <f t="shared" si="2"/>
        <v>-10</v>
      </c>
      <c r="U66" s="23">
        <f t="shared" si="2"/>
        <v>-10</v>
      </c>
      <c r="V66" s="23">
        <f t="shared" si="2"/>
        <v>-10</v>
      </c>
      <c r="W66" s="23">
        <f t="shared" si="2"/>
        <v>-10</v>
      </c>
      <c r="X66" s="23">
        <f t="shared" si="2"/>
        <v>-10</v>
      </c>
      <c r="Y66" s="23">
        <f t="shared" si="2"/>
        <v>-10</v>
      </c>
      <c r="Z66" s="23">
        <f t="shared" si="2"/>
        <v>-10</v>
      </c>
    </row>
    <row r="67" spans="1:26">
      <c r="A67" s="1"/>
    </row>
    <row r="68" spans="1:26">
      <c r="A68" s="27" t="s">
        <v>16</v>
      </c>
    </row>
    <row r="69" spans="1:26">
      <c r="A69" s="44" t="s">
        <v>27</v>
      </c>
      <c r="B69" s="23">
        <f>B63/(1+$B$8)^$B$35</f>
        <v>265.12612612612605</v>
      </c>
      <c r="C69" s="23">
        <f t="shared" ref="C69:Z69" si="3">C63/(1+$B$8)^C$35</f>
        <v>-8.116224332440547</v>
      </c>
      <c r="D69" s="23">
        <f t="shared" si="3"/>
        <v>-7.3119138130095021</v>
      </c>
      <c r="E69" s="23">
        <f t="shared" si="3"/>
        <v>-6.5873097414500013</v>
      </c>
      <c r="F69" s="23">
        <f t="shared" si="3"/>
        <v>-5.9345132805855867</v>
      </c>
      <c r="G69" s="23">
        <f t="shared" si="3"/>
        <v>-5.3464083608879154</v>
      </c>
      <c r="H69" s="23">
        <f t="shared" si="3"/>
        <v>-4.8165841089080317</v>
      </c>
      <c r="I69" s="23">
        <f t="shared" si="3"/>
        <v>-4.3392649629802076</v>
      </c>
      <c r="J69" s="23">
        <f t="shared" si="3"/>
        <v>-3.9092477143965834</v>
      </c>
      <c r="K69" s="23">
        <f t="shared" si="3"/>
        <v>-3.5218447877446692</v>
      </c>
      <c r="L69" s="23">
        <f t="shared" si="3"/>
        <v>-3.1728331421123146</v>
      </c>
      <c r="M69" s="23">
        <f t="shared" si="3"/>
        <v>-2.8584082361372203</v>
      </c>
      <c r="N69" s="23">
        <f t="shared" si="3"/>
        <v>-2.5751425550785765</v>
      </c>
      <c r="O69" s="23">
        <f t="shared" si="3"/>
        <v>-2.3199482478185374</v>
      </c>
      <c r="P69" s="23">
        <f t="shared" si="3"/>
        <v>-2.0900434665031868</v>
      </c>
      <c r="Q69" s="23">
        <f t="shared" si="3"/>
        <v>-1.8829220418947625</v>
      </c>
      <c r="R69" s="23">
        <f t="shared" si="3"/>
        <v>-1.6963261638691554</v>
      </c>
      <c r="S69" s="23">
        <f t="shared" si="3"/>
        <v>-1.5282217692514912</v>
      </c>
      <c r="T69" s="23">
        <f t="shared" si="3"/>
        <v>-1.3767763686950369</v>
      </c>
      <c r="U69" s="23">
        <f t="shared" si="3"/>
        <v>-1.2403390708964297</v>
      </c>
      <c r="V69" s="23">
        <f t="shared" si="3"/>
        <v>-1.1174225863931797</v>
      </c>
      <c r="W69" s="23">
        <f t="shared" si="3"/>
        <v>-1.0066870147686304</v>
      </c>
      <c r="X69" s="23">
        <f t="shared" si="3"/>
        <v>-0.90692523853029772</v>
      </c>
      <c r="Y69" s="23">
        <f t="shared" si="3"/>
        <v>-0.8170497644417094</v>
      </c>
      <c r="Z69" s="23">
        <f t="shared" si="3"/>
        <v>-0.73608086886640478</v>
      </c>
    </row>
    <row r="70" spans="1:26">
      <c r="A70" s="44" t="s">
        <v>28</v>
      </c>
      <c r="B70" s="23">
        <f>B64/(1+$B$8)^$B$35</f>
        <v>725.36396396396378</v>
      </c>
      <c r="C70" s="23">
        <f t="shared" ref="C70:Z70" si="4">C64/(1+$B$8)^C$35</f>
        <v>-8.116224332440547</v>
      </c>
      <c r="D70" s="23">
        <f t="shared" si="4"/>
        <v>-7.3119138130095021</v>
      </c>
      <c r="E70" s="23">
        <f t="shared" si="4"/>
        <v>-6.5873097414500013</v>
      </c>
      <c r="F70" s="23">
        <f t="shared" si="4"/>
        <v>-5.9345132805855867</v>
      </c>
      <c r="G70" s="23">
        <f t="shared" si="4"/>
        <v>-5.3464083608879154</v>
      </c>
      <c r="H70" s="23">
        <f t="shared" si="4"/>
        <v>-4.8165841089080317</v>
      </c>
      <c r="I70" s="23">
        <f t="shared" si="4"/>
        <v>-4.3392649629802076</v>
      </c>
      <c r="J70" s="23">
        <f t="shared" si="4"/>
        <v>-3.9092477143965834</v>
      </c>
      <c r="K70" s="23">
        <f t="shared" si="4"/>
        <v>-3.5218447877446692</v>
      </c>
      <c r="L70" s="23">
        <f t="shared" si="4"/>
        <v>-3.1728331421123146</v>
      </c>
      <c r="M70" s="23">
        <f t="shared" si="4"/>
        <v>-2.8584082361372203</v>
      </c>
      <c r="N70" s="23">
        <f t="shared" si="4"/>
        <v>-2.5751425550785765</v>
      </c>
      <c r="O70" s="23">
        <f t="shared" si="4"/>
        <v>-2.3199482478185374</v>
      </c>
      <c r="P70" s="23">
        <f t="shared" si="4"/>
        <v>-2.0900434665031868</v>
      </c>
      <c r="Q70" s="23">
        <f t="shared" si="4"/>
        <v>-1.8829220418947625</v>
      </c>
      <c r="R70" s="23">
        <f t="shared" si="4"/>
        <v>-1.6963261638691554</v>
      </c>
      <c r="S70" s="23">
        <f t="shared" si="4"/>
        <v>-1.5282217692514912</v>
      </c>
      <c r="T70" s="23">
        <f t="shared" si="4"/>
        <v>-1.3767763686950369</v>
      </c>
      <c r="U70" s="23">
        <f t="shared" si="4"/>
        <v>-1.2403390708964297</v>
      </c>
      <c r="V70" s="23">
        <f t="shared" si="4"/>
        <v>-1.1174225863931797</v>
      </c>
      <c r="W70" s="23">
        <f t="shared" si="4"/>
        <v>-1.0066870147686304</v>
      </c>
      <c r="X70" s="23">
        <f t="shared" si="4"/>
        <v>-0.90692523853029772</v>
      </c>
      <c r="Y70" s="23">
        <f t="shared" si="4"/>
        <v>-0.8170497644417094</v>
      </c>
      <c r="Z70" s="23">
        <f t="shared" si="4"/>
        <v>-0.73608086886640478</v>
      </c>
    </row>
    <row r="71" spans="1:26">
      <c r="A71" s="44" t="s">
        <v>29</v>
      </c>
      <c r="B71" s="23">
        <f>B65/(1+$B$8)^$B$35</f>
        <v>1415.7207207207205</v>
      </c>
      <c r="C71" s="23">
        <f t="shared" ref="C71:Z71" si="5">C65/(1+$B$8)^C$35</f>
        <v>-8.116224332440547</v>
      </c>
      <c r="D71" s="23">
        <f t="shared" si="5"/>
        <v>-7.3119138130095021</v>
      </c>
      <c r="E71" s="23">
        <f t="shared" si="5"/>
        <v>-6.5873097414500013</v>
      </c>
      <c r="F71" s="23">
        <f t="shared" si="5"/>
        <v>-5.9345132805855867</v>
      </c>
      <c r="G71" s="23">
        <f t="shared" si="5"/>
        <v>-5.3464083608879154</v>
      </c>
      <c r="H71" s="23">
        <f t="shared" si="5"/>
        <v>-4.8165841089080317</v>
      </c>
      <c r="I71" s="23">
        <f t="shared" si="5"/>
        <v>-4.3392649629802076</v>
      </c>
      <c r="J71" s="23">
        <f t="shared" si="5"/>
        <v>-3.9092477143965834</v>
      </c>
      <c r="K71" s="23">
        <f t="shared" si="5"/>
        <v>-3.5218447877446692</v>
      </c>
      <c r="L71" s="23">
        <f t="shared" si="5"/>
        <v>-3.1728331421123146</v>
      </c>
      <c r="M71" s="23">
        <f t="shared" si="5"/>
        <v>-2.8584082361372203</v>
      </c>
      <c r="N71" s="23">
        <f t="shared" si="5"/>
        <v>-2.5751425550785765</v>
      </c>
      <c r="O71" s="23">
        <f t="shared" si="5"/>
        <v>-2.3199482478185374</v>
      </c>
      <c r="P71" s="23">
        <f t="shared" si="5"/>
        <v>-2.0900434665031868</v>
      </c>
      <c r="Q71" s="23">
        <f t="shared" si="5"/>
        <v>-1.8829220418947625</v>
      </c>
      <c r="R71" s="23">
        <f t="shared" si="5"/>
        <v>-1.6963261638691554</v>
      </c>
      <c r="S71" s="23">
        <f t="shared" si="5"/>
        <v>-1.5282217692514912</v>
      </c>
      <c r="T71" s="23">
        <f t="shared" si="5"/>
        <v>-1.3767763686950369</v>
      </c>
      <c r="U71" s="23">
        <f t="shared" si="5"/>
        <v>-1.2403390708964297</v>
      </c>
      <c r="V71" s="23">
        <f t="shared" si="5"/>
        <v>-1.1174225863931797</v>
      </c>
      <c r="W71" s="23">
        <f t="shared" si="5"/>
        <v>-1.0066870147686304</v>
      </c>
      <c r="X71" s="23">
        <f t="shared" si="5"/>
        <v>-0.90692523853029772</v>
      </c>
      <c r="Y71" s="23">
        <f t="shared" si="5"/>
        <v>-0.8170497644417094</v>
      </c>
      <c r="Z71" s="23">
        <f t="shared" si="5"/>
        <v>-0.73608086886640478</v>
      </c>
    </row>
    <row r="72" spans="1:26">
      <c r="A72" s="1" t="s">
        <v>30</v>
      </c>
      <c r="B72" s="23">
        <f>B66/(1+$B$8)^$B$35</f>
        <v>2853.9639639639636</v>
      </c>
      <c r="C72" s="23">
        <f t="shared" ref="C72:Z72" si="6">C66/(1+$B$8)^$B$35</f>
        <v>-9.0090090090090076</v>
      </c>
      <c r="D72" s="23">
        <f t="shared" si="6"/>
        <v>-9.0090090090090076</v>
      </c>
      <c r="E72" s="23">
        <f t="shared" si="6"/>
        <v>-9.0090090090090076</v>
      </c>
      <c r="F72" s="23">
        <f t="shared" si="6"/>
        <v>-9.0090090090090076</v>
      </c>
      <c r="G72" s="23">
        <f t="shared" si="6"/>
        <v>-9.0090090090090076</v>
      </c>
      <c r="H72" s="23">
        <f t="shared" si="6"/>
        <v>-9.0090090090090076</v>
      </c>
      <c r="I72" s="23">
        <f t="shared" si="6"/>
        <v>-9.0090090090090076</v>
      </c>
      <c r="J72" s="23">
        <f t="shared" si="6"/>
        <v>-9.0090090090090076</v>
      </c>
      <c r="K72" s="23">
        <f t="shared" si="6"/>
        <v>-9.0090090090090076</v>
      </c>
      <c r="L72" s="23">
        <f t="shared" si="6"/>
        <v>-9.0090090090090076</v>
      </c>
      <c r="M72" s="23">
        <f t="shared" si="6"/>
        <v>-9.0090090090090076</v>
      </c>
      <c r="N72" s="23">
        <f t="shared" si="6"/>
        <v>-9.0090090090090076</v>
      </c>
      <c r="O72" s="23">
        <f t="shared" si="6"/>
        <v>-9.0090090090090076</v>
      </c>
      <c r="P72" s="23">
        <f t="shared" si="6"/>
        <v>-9.0090090090090076</v>
      </c>
      <c r="Q72" s="23">
        <f t="shared" si="6"/>
        <v>-9.0090090090090076</v>
      </c>
      <c r="R72" s="23">
        <f t="shared" si="6"/>
        <v>-9.0090090090090076</v>
      </c>
      <c r="S72" s="23">
        <f t="shared" si="6"/>
        <v>-9.0090090090090076</v>
      </c>
      <c r="T72" s="23">
        <f t="shared" si="6"/>
        <v>-9.0090090090090076</v>
      </c>
      <c r="U72" s="23">
        <f t="shared" si="6"/>
        <v>-9.0090090090090076</v>
      </c>
      <c r="V72" s="23">
        <f t="shared" si="6"/>
        <v>-9.0090090090090076</v>
      </c>
      <c r="W72" s="23">
        <f t="shared" si="6"/>
        <v>-9.0090090090090076</v>
      </c>
      <c r="X72" s="23">
        <f t="shared" si="6"/>
        <v>-9.0090090090090076</v>
      </c>
      <c r="Y72" s="23">
        <f t="shared" si="6"/>
        <v>-9.0090090090090076</v>
      </c>
      <c r="Z72" s="23">
        <f t="shared" si="6"/>
        <v>-9.0090090090090076</v>
      </c>
    </row>
    <row r="73" spans="1:26">
      <c r="A73" s="1"/>
    </row>
    <row r="74" spans="1:26">
      <c r="A74" s="27" t="s">
        <v>17</v>
      </c>
    </row>
    <row r="75" spans="1:26">
      <c r="A75" s="44" t="s">
        <v>27</v>
      </c>
      <c r="B75" s="23">
        <f>B69</f>
        <v>265.12612612612605</v>
      </c>
      <c r="C75" s="23">
        <f t="shared" ref="C75:J78" si="7">(B75+C69)*(1+$B$9)</f>
        <v>257.00990179368551</v>
      </c>
      <c r="D75" s="23">
        <f t="shared" si="7"/>
        <v>249.697987980676</v>
      </c>
      <c r="E75" s="23">
        <f t="shared" si="7"/>
        <v>243.11067823922599</v>
      </c>
      <c r="F75" s="23">
        <f t="shared" si="7"/>
        <v>237.17616495864041</v>
      </c>
      <c r="G75" s="23">
        <f t="shared" si="7"/>
        <v>231.82975659775249</v>
      </c>
      <c r="H75" s="23">
        <f t="shared" si="7"/>
        <v>227.01317248884448</v>
      </c>
      <c r="I75" s="23">
        <f t="shared" si="7"/>
        <v>222.67390752586428</v>
      </c>
      <c r="J75" s="23">
        <f t="shared" si="7"/>
        <v>218.76465981146771</v>
      </c>
      <c r="K75" s="23">
        <f t="shared" ref="K75:Z78" si="8">J75</f>
        <v>218.76465981146771</v>
      </c>
      <c r="L75" s="23">
        <f t="shared" si="8"/>
        <v>218.76465981146771</v>
      </c>
      <c r="M75" s="23">
        <f t="shared" si="8"/>
        <v>218.76465981146771</v>
      </c>
      <c r="N75" s="23">
        <f t="shared" si="8"/>
        <v>218.76465981146771</v>
      </c>
      <c r="O75" s="23">
        <f t="shared" si="8"/>
        <v>218.76465981146771</v>
      </c>
      <c r="P75" s="23">
        <f t="shared" si="8"/>
        <v>218.76465981146771</v>
      </c>
      <c r="Q75" s="23">
        <f t="shared" si="8"/>
        <v>218.76465981146771</v>
      </c>
      <c r="R75" s="23">
        <f t="shared" si="8"/>
        <v>218.76465981146771</v>
      </c>
      <c r="S75" s="23">
        <f t="shared" si="8"/>
        <v>218.76465981146771</v>
      </c>
      <c r="T75" s="23">
        <f t="shared" si="8"/>
        <v>218.76465981146771</v>
      </c>
      <c r="U75" s="23">
        <f t="shared" si="8"/>
        <v>218.76465981146771</v>
      </c>
      <c r="V75" s="23">
        <f t="shared" si="8"/>
        <v>218.76465981146771</v>
      </c>
      <c r="W75" s="23">
        <f t="shared" si="8"/>
        <v>218.76465981146771</v>
      </c>
      <c r="X75" s="23">
        <f t="shared" si="8"/>
        <v>218.76465981146771</v>
      </c>
      <c r="Y75" s="23">
        <f t="shared" si="8"/>
        <v>218.76465981146771</v>
      </c>
      <c r="Z75" s="23">
        <f t="shared" si="8"/>
        <v>218.76465981146771</v>
      </c>
    </row>
    <row r="76" spans="1:26">
      <c r="A76" s="44" t="s">
        <v>28</v>
      </c>
      <c r="B76" s="23">
        <f>B70</f>
        <v>725.36396396396378</v>
      </c>
      <c r="C76" s="23">
        <f t="shared" si="7"/>
        <v>717.24773963152325</v>
      </c>
      <c r="D76" s="23">
        <f t="shared" si="7"/>
        <v>709.93582581851376</v>
      </c>
      <c r="E76" s="23">
        <f t="shared" si="7"/>
        <v>703.34851607706378</v>
      </c>
      <c r="F76" s="23">
        <f t="shared" si="7"/>
        <v>697.41400279647814</v>
      </c>
      <c r="G76" s="23">
        <f t="shared" si="7"/>
        <v>692.06759443559019</v>
      </c>
      <c r="H76" s="23">
        <f t="shared" si="7"/>
        <v>687.25101032668215</v>
      </c>
      <c r="I76" s="23">
        <f t="shared" si="7"/>
        <v>682.91174536370193</v>
      </c>
      <c r="J76" s="23">
        <f t="shared" si="7"/>
        <v>679.00249764930538</v>
      </c>
      <c r="K76" s="23">
        <f t="shared" si="8"/>
        <v>679.00249764930538</v>
      </c>
      <c r="L76" s="23">
        <f t="shared" si="8"/>
        <v>679.00249764930538</v>
      </c>
      <c r="M76" s="23">
        <f t="shared" si="8"/>
        <v>679.00249764930538</v>
      </c>
      <c r="N76" s="23">
        <f t="shared" si="8"/>
        <v>679.00249764930538</v>
      </c>
      <c r="O76" s="23">
        <f t="shared" si="8"/>
        <v>679.00249764930538</v>
      </c>
      <c r="P76" s="23">
        <f t="shared" si="8"/>
        <v>679.00249764930538</v>
      </c>
      <c r="Q76" s="23">
        <f t="shared" si="8"/>
        <v>679.00249764930538</v>
      </c>
      <c r="R76" s="23">
        <f t="shared" si="8"/>
        <v>679.00249764930538</v>
      </c>
      <c r="S76" s="23">
        <f t="shared" si="8"/>
        <v>679.00249764930538</v>
      </c>
      <c r="T76" s="23">
        <f t="shared" si="8"/>
        <v>679.00249764930538</v>
      </c>
      <c r="U76" s="23">
        <f t="shared" si="8"/>
        <v>679.00249764930538</v>
      </c>
      <c r="V76" s="23">
        <f t="shared" si="8"/>
        <v>679.00249764930538</v>
      </c>
      <c r="W76" s="23">
        <f t="shared" si="8"/>
        <v>679.00249764930538</v>
      </c>
      <c r="X76" s="23">
        <f t="shared" si="8"/>
        <v>679.00249764930538</v>
      </c>
      <c r="Y76" s="23">
        <f t="shared" si="8"/>
        <v>679.00249764930538</v>
      </c>
      <c r="Z76" s="23">
        <f t="shared" si="8"/>
        <v>679.00249764930538</v>
      </c>
    </row>
    <row r="77" spans="1:26">
      <c r="A77" s="44" t="s">
        <v>29</v>
      </c>
      <c r="B77" s="23">
        <f>B71</f>
        <v>1415.7207207207205</v>
      </c>
      <c r="C77" s="23">
        <f t="shared" si="7"/>
        <v>1407.6044963882798</v>
      </c>
      <c r="D77" s="23">
        <f t="shared" si="7"/>
        <v>1400.2925825752702</v>
      </c>
      <c r="E77" s="23">
        <f t="shared" si="7"/>
        <v>1393.7052728338201</v>
      </c>
      <c r="F77" s="23">
        <f t="shared" si="7"/>
        <v>1387.7707595532345</v>
      </c>
      <c r="G77" s="23">
        <f t="shared" si="7"/>
        <v>1382.4243511923466</v>
      </c>
      <c r="H77" s="23">
        <f t="shared" si="7"/>
        <v>1377.6077670834386</v>
      </c>
      <c r="I77" s="23">
        <f t="shared" si="7"/>
        <v>1373.2685021204584</v>
      </c>
      <c r="J77" s="23">
        <f t="shared" si="7"/>
        <v>1369.3592544060618</v>
      </c>
      <c r="K77" s="23">
        <f t="shared" si="8"/>
        <v>1369.3592544060618</v>
      </c>
      <c r="L77" s="23">
        <f t="shared" si="8"/>
        <v>1369.3592544060618</v>
      </c>
      <c r="M77" s="23">
        <f t="shared" si="8"/>
        <v>1369.3592544060618</v>
      </c>
      <c r="N77" s="23">
        <f t="shared" si="8"/>
        <v>1369.3592544060618</v>
      </c>
      <c r="O77" s="23">
        <f t="shared" si="8"/>
        <v>1369.3592544060618</v>
      </c>
      <c r="P77" s="23">
        <f t="shared" si="8"/>
        <v>1369.3592544060618</v>
      </c>
      <c r="Q77" s="23">
        <f t="shared" si="8"/>
        <v>1369.3592544060618</v>
      </c>
      <c r="R77" s="23">
        <f t="shared" si="8"/>
        <v>1369.3592544060618</v>
      </c>
      <c r="S77" s="23">
        <f t="shared" si="8"/>
        <v>1369.3592544060618</v>
      </c>
      <c r="T77" s="23">
        <f t="shared" si="8"/>
        <v>1369.3592544060618</v>
      </c>
      <c r="U77" s="23">
        <f t="shared" si="8"/>
        <v>1369.3592544060618</v>
      </c>
      <c r="V77" s="23">
        <f t="shared" si="8"/>
        <v>1369.3592544060618</v>
      </c>
      <c r="W77" s="23">
        <f t="shared" si="8"/>
        <v>1369.3592544060618</v>
      </c>
      <c r="X77" s="23">
        <f t="shared" si="8"/>
        <v>1369.3592544060618</v>
      </c>
      <c r="Y77" s="23">
        <f t="shared" si="8"/>
        <v>1369.3592544060618</v>
      </c>
      <c r="Z77" s="23">
        <f t="shared" si="8"/>
        <v>1369.3592544060618</v>
      </c>
    </row>
    <row r="78" spans="1:26">
      <c r="A78" s="1" t="s">
        <v>30</v>
      </c>
      <c r="B78" s="23">
        <f>B72</f>
        <v>2853.9639639639636</v>
      </c>
      <c r="C78" s="23">
        <f t="shared" si="7"/>
        <v>2844.9549549549547</v>
      </c>
      <c r="D78" s="23">
        <f t="shared" si="7"/>
        <v>2835.9459459459458</v>
      </c>
      <c r="E78" s="23">
        <f t="shared" si="7"/>
        <v>2826.9369369369369</v>
      </c>
      <c r="F78" s="23">
        <f t="shared" si="7"/>
        <v>2817.9279279279281</v>
      </c>
      <c r="G78" s="23">
        <f t="shared" si="7"/>
        <v>2808.9189189189192</v>
      </c>
      <c r="H78" s="23">
        <f t="shared" si="7"/>
        <v>2799.9099099099103</v>
      </c>
      <c r="I78" s="23">
        <f t="shared" si="7"/>
        <v>2790.9009009009014</v>
      </c>
      <c r="J78" s="23">
        <f t="shared" si="7"/>
        <v>2781.8918918918926</v>
      </c>
      <c r="K78" s="23">
        <f t="shared" si="8"/>
        <v>2781.8918918918926</v>
      </c>
      <c r="L78" s="23">
        <f t="shared" si="8"/>
        <v>2781.8918918918926</v>
      </c>
      <c r="M78" s="23">
        <f t="shared" si="8"/>
        <v>2781.8918918918926</v>
      </c>
      <c r="N78" s="23">
        <f t="shared" si="8"/>
        <v>2781.8918918918926</v>
      </c>
      <c r="O78" s="23">
        <f t="shared" si="8"/>
        <v>2781.8918918918926</v>
      </c>
      <c r="P78" s="23">
        <f t="shared" si="8"/>
        <v>2781.8918918918926</v>
      </c>
      <c r="Q78" s="23">
        <f t="shared" si="8"/>
        <v>2781.8918918918926</v>
      </c>
      <c r="R78" s="23">
        <f t="shared" si="8"/>
        <v>2781.8918918918926</v>
      </c>
      <c r="S78" s="23">
        <f t="shared" si="8"/>
        <v>2781.8918918918926</v>
      </c>
      <c r="T78" s="23">
        <f t="shared" si="8"/>
        <v>2781.8918918918926</v>
      </c>
      <c r="U78" s="23">
        <f t="shared" si="8"/>
        <v>2781.8918918918926</v>
      </c>
      <c r="V78" s="23">
        <f t="shared" si="8"/>
        <v>2781.8918918918926</v>
      </c>
      <c r="W78" s="23">
        <f t="shared" si="8"/>
        <v>2781.8918918918926</v>
      </c>
      <c r="X78" s="23">
        <f t="shared" si="8"/>
        <v>2781.8918918918926</v>
      </c>
      <c r="Y78" s="23">
        <f t="shared" si="8"/>
        <v>2781.8918918918926</v>
      </c>
      <c r="Z78" s="23">
        <f t="shared" si="8"/>
        <v>2781.8918918918926</v>
      </c>
    </row>
    <row r="80" spans="1:26" s="38" customFormat="1"/>
    <row r="81" spans="1:26" s="41" customFormat="1">
      <c r="A81" s="39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s="38" customFormat="1" ht="42.75" customHeight="1">
      <c r="A82" s="71" t="s">
        <v>47</v>
      </c>
      <c r="B82" s="72"/>
      <c r="C82" s="72"/>
    </row>
    <row r="84" spans="1:26" ht="21.75" thickBot="1">
      <c r="A84" s="62" t="s">
        <v>103</v>
      </c>
    </row>
    <row r="85" spans="1:26">
      <c r="A85" s="177" t="s">
        <v>20</v>
      </c>
      <c r="B85" s="178"/>
      <c r="F85" s="49"/>
      <c r="G85" s="49"/>
      <c r="H85" s="49"/>
      <c r="I85" s="49"/>
      <c r="J85" s="49"/>
      <c r="K85" s="49"/>
    </row>
    <row r="86" spans="1:26">
      <c r="A86" s="43" t="s">
        <v>18</v>
      </c>
      <c r="B86" s="55" t="s">
        <v>19</v>
      </c>
      <c r="F86" s="60"/>
      <c r="G86" s="60"/>
      <c r="H86" s="60"/>
      <c r="I86" s="60"/>
      <c r="J86" s="60"/>
    </row>
    <row r="87" spans="1:26">
      <c r="A87" s="3" t="s">
        <v>26</v>
      </c>
      <c r="B87" s="46">
        <v>1</v>
      </c>
      <c r="E87" s="1"/>
      <c r="F87" s="59"/>
      <c r="G87" s="6"/>
      <c r="H87" s="6"/>
      <c r="I87" s="6"/>
      <c r="J87" s="6"/>
      <c r="K87" s="6"/>
    </row>
    <row r="88" spans="1:26">
      <c r="A88" s="3" t="s">
        <v>7</v>
      </c>
      <c r="B88" s="7">
        <v>1</v>
      </c>
      <c r="D88" s="8"/>
      <c r="E88" s="1"/>
      <c r="F88" s="59"/>
      <c r="G88" s="6"/>
      <c r="H88" s="57"/>
      <c r="I88" s="6"/>
      <c r="J88" s="57"/>
      <c r="K88" s="6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1:26">
      <c r="A89" s="77" t="s">
        <v>45</v>
      </c>
      <c r="B89" s="78">
        <v>0.5</v>
      </c>
      <c r="D89" s="8"/>
      <c r="E89" s="1"/>
      <c r="F89" s="59"/>
      <c r="G89" s="6"/>
      <c r="H89" s="57"/>
      <c r="I89" s="6"/>
      <c r="J89" s="57"/>
      <c r="K89" s="6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1:26">
      <c r="A90" s="77" t="s">
        <v>46</v>
      </c>
      <c r="B90" s="78">
        <v>2.0833000000000001E-2</v>
      </c>
      <c r="D90" s="8"/>
      <c r="E90" s="1"/>
      <c r="F90" s="59"/>
      <c r="G90" s="6"/>
      <c r="H90" s="57"/>
      <c r="I90" s="6"/>
      <c r="J90" s="57"/>
      <c r="K90" s="6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spans="1:26">
      <c r="A91" s="3" t="s">
        <v>5</v>
      </c>
      <c r="B91" s="10">
        <v>0.11</v>
      </c>
      <c r="D91" s="8"/>
      <c r="E91" s="1"/>
      <c r="F91" s="6"/>
      <c r="G91" s="6"/>
      <c r="H91" s="6"/>
      <c r="I91" s="6"/>
      <c r="J91" s="6"/>
      <c r="K91" s="6"/>
      <c r="L91" s="12"/>
      <c r="M91" s="9"/>
      <c r="N91" s="9"/>
      <c r="O91" s="9"/>
      <c r="P91" s="9"/>
      <c r="Q91" s="9"/>
      <c r="R91" s="9"/>
      <c r="S91" s="9"/>
      <c r="T91" s="9"/>
      <c r="U91" s="9"/>
    </row>
    <row r="92" spans="1:26">
      <c r="A92" s="3" t="s">
        <v>8</v>
      </c>
      <c r="B92" s="51"/>
      <c r="C92" s="5"/>
      <c r="D92" s="8"/>
      <c r="E92" s="13"/>
      <c r="K92" s="5"/>
      <c r="L92" s="12"/>
      <c r="M92" s="9"/>
      <c r="N92" s="9"/>
      <c r="O92" s="9"/>
      <c r="P92" s="9"/>
      <c r="Q92" s="9"/>
      <c r="R92" s="9"/>
      <c r="S92" s="9"/>
      <c r="T92" s="9"/>
      <c r="U92" s="9"/>
    </row>
    <row r="93" spans="1:26">
      <c r="A93" s="3"/>
      <c r="B93" s="14"/>
      <c r="D93" s="8"/>
      <c r="E93" s="5"/>
      <c r="F93" s="5"/>
      <c r="G93" s="5"/>
      <c r="K93" s="5"/>
      <c r="L93" s="12"/>
      <c r="M93" s="9"/>
      <c r="N93" s="9"/>
      <c r="O93" s="9"/>
      <c r="P93" s="9"/>
      <c r="Q93" s="9"/>
      <c r="R93" s="9"/>
      <c r="S93" s="9"/>
      <c r="T93" s="9"/>
      <c r="U93" s="9"/>
    </row>
    <row r="94" spans="1:26">
      <c r="A94" s="3"/>
      <c r="B94" s="14"/>
      <c r="D94" s="8"/>
      <c r="E94" s="5"/>
      <c r="F94" s="5"/>
      <c r="G94" s="5"/>
      <c r="K94" s="5"/>
      <c r="L94" s="12"/>
      <c r="M94" s="9"/>
    </row>
    <row r="95" spans="1:26">
      <c r="A95" s="3" t="s">
        <v>132</v>
      </c>
      <c r="B95" s="45">
        <v>75</v>
      </c>
      <c r="C95" s="27"/>
      <c r="D95" s="8"/>
      <c r="E95" s="5"/>
      <c r="G95" s="5"/>
      <c r="K95" s="5"/>
      <c r="L95" s="9"/>
      <c r="M95" s="9"/>
      <c r="N95" s="9"/>
      <c r="O95" s="9"/>
      <c r="P95" s="9"/>
      <c r="Q95" s="9"/>
      <c r="R95" s="9"/>
      <c r="S95" s="9"/>
      <c r="T95" s="9"/>
      <c r="U95" s="9"/>
    </row>
    <row r="96" spans="1:26">
      <c r="A96" s="3" t="s">
        <v>133</v>
      </c>
      <c r="B96" s="45">
        <v>46</v>
      </c>
      <c r="C96" s="27"/>
      <c r="D96" s="8"/>
      <c r="E96" s="5"/>
      <c r="G96" s="5"/>
      <c r="K96" s="5"/>
      <c r="L96" s="9"/>
      <c r="M96" s="9"/>
      <c r="N96" s="9"/>
      <c r="O96" s="9"/>
      <c r="P96" s="9"/>
      <c r="Q96" s="9"/>
      <c r="R96" s="9"/>
      <c r="S96" s="9"/>
      <c r="T96" s="9"/>
      <c r="U96" s="9"/>
    </row>
    <row r="97" spans="1:21">
      <c r="A97" s="20" t="s">
        <v>130</v>
      </c>
      <c r="B97" s="45">
        <f>B95-B96</f>
        <v>29</v>
      </c>
      <c r="C97" s="27"/>
      <c r="D97" s="8"/>
      <c r="E97" s="5"/>
      <c r="G97" s="5"/>
      <c r="K97" s="5"/>
      <c r="L97" s="9"/>
      <c r="M97" s="9"/>
      <c r="N97" s="9"/>
      <c r="O97" s="9"/>
      <c r="P97" s="9"/>
      <c r="Q97" s="9"/>
      <c r="R97" s="9"/>
      <c r="S97" s="9"/>
      <c r="T97" s="9"/>
      <c r="U97" s="9"/>
    </row>
    <row r="98" spans="1:21">
      <c r="A98" s="20" t="s">
        <v>134</v>
      </c>
      <c r="B98" s="45">
        <f>B97*3.67</f>
        <v>106.42999999999999</v>
      </c>
      <c r="C98" s="27"/>
      <c r="D98" s="8"/>
      <c r="E98" s="5"/>
      <c r="G98" s="5"/>
      <c r="K98" s="5"/>
      <c r="L98" s="9"/>
      <c r="M98" s="9"/>
      <c r="N98" s="9"/>
      <c r="O98" s="9"/>
      <c r="P98" s="9"/>
      <c r="Q98" s="9"/>
      <c r="R98" s="9"/>
      <c r="S98" s="9"/>
      <c r="T98" s="9"/>
      <c r="U98" s="9"/>
    </row>
    <row r="99" spans="1:21">
      <c r="A99" s="20"/>
      <c r="B99" s="45"/>
      <c r="C99" s="27"/>
      <c r="D99" s="8"/>
      <c r="E99" s="5"/>
      <c r="G99" s="5"/>
      <c r="K99" s="5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 spans="1:21">
      <c r="A100" s="20"/>
      <c r="B100" s="45"/>
      <c r="C100" s="27"/>
      <c r="D100" s="8"/>
      <c r="E100" s="5"/>
      <c r="G100" s="5"/>
      <c r="K100" s="5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 spans="1:21">
      <c r="A101" s="3" t="s">
        <v>9</v>
      </c>
      <c r="B101" s="15">
        <v>0.05</v>
      </c>
      <c r="D101" s="8"/>
      <c r="E101" s="13"/>
      <c r="F101" s="179"/>
      <c r="G101" s="179"/>
      <c r="H101" s="179"/>
      <c r="K101" s="5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 spans="1:21">
      <c r="A102" s="3" t="s">
        <v>24</v>
      </c>
      <c r="B102" s="16">
        <v>25</v>
      </c>
      <c r="E102" s="27"/>
      <c r="F102" s="52"/>
      <c r="G102" s="52"/>
      <c r="H102" s="52"/>
      <c r="K102" s="5"/>
      <c r="L102" s="12"/>
      <c r="M102" s="9"/>
      <c r="N102" s="9"/>
      <c r="O102" s="9"/>
      <c r="P102" s="9"/>
      <c r="Q102" s="9"/>
      <c r="R102" s="9"/>
      <c r="S102" s="9"/>
      <c r="T102" s="9"/>
      <c r="U102" s="9"/>
    </row>
    <row r="103" spans="1:21">
      <c r="A103" s="17" t="s">
        <v>25</v>
      </c>
      <c r="B103" s="18">
        <v>10</v>
      </c>
      <c r="E103" s="27"/>
      <c r="F103" s="53"/>
      <c r="G103" s="53"/>
      <c r="H103" s="53"/>
      <c r="K103" s="5"/>
      <c r="L103" s="12"/>
      <c r="M103" s="9"/>
      <c r="N103" s="9"/>
      <c r="O103" s="9"/>
      <c r="P103" s="9"/>
      <c r="Q103" s="9"/>
      <c r="R103" s="9"/>
      <c r="S103" s="9"/>
      <c r="T103" s="9"/>
      <c r="U103" s="9"/>
    </row>
    <row r="104" spans="1:21">
      <c r="A104" s="3"/>
      <c r="B104" s="19"/>
      <c r="C104" s="29"/>
      <c r="E104" s="27"/>
      <c r="F104" s="53"/>
      <c r="G104" s="53"/>
      <c r="H104" s="53"/>
    </row>
    <row r="105" spans="1:21">
      <c r="A105" s="3"/>
      <c r="B105" s="19"/>
      <c r="C105" s="11"/>
      <c r="E105" s="27"/>
      <c r="F105" s="53"/>
      <c r="G105" s="53"/>
      <c r="H105" s="53"/>
    </row>
    <row r="106" spans="1:21">
      <c r="A106" s="20" t="s">
        <v>23</v>
      </c>
      <c r="B106" s="21"/>
      <c r="C106" s="48"/>
      <c r="E106" s="27"/>
      <c r="F106" s="53"/>
      <c r="G106" s="53"/>
      <c r="H106" s="53"/>
    </row>
    <row r="107" spans="1:21" ht="17.25">
      <c r="A107" s="43" t="s">
        <v>6</v>
      </c>
      <c r="B107" s="55" t="s">
        <v>21</v>
      </c>
      <c r="C107" s="55" t="s">
        <v>22</v>
      </c>
    </row>
    <row r="108" spans="1:21">
      <c r="A108" s="3" t="s">
        <v>27</v>
      </c>
      <c r="B108" s="73">
        <f>NPV(B$91,B146:Z146)/$B$87</f>
        <v>96.120276331840955</v>
      </c>
      <c r="C108" s="22">
        <f>B108/25</f>
        <v>3.8448110532736384</v>
      </c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</row>
    <row r="109" spans="1:21">
      <c r="A109" s="3" t="s">
        <v>28</v>
      </c>
      <c r="B109" s="73">
        <f>NPV(B$91,B147:Z147)/$B$87</f>
        <v>406.28225471907854</v>
      </c>
      <c r="C109" s="22">
        <f>B109/25</f>
        <v>16.251290188763143</v>
      </c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</row>
    <row r="110" spans="1:21">
      <c r="A110" s="3" t="s">
        <v>29</v>
      </c>
      <c r="B110" s="73">
        <f>NPV(B$91,B148:Z148)/$B$87</f>
        <v>871.52522229993497</v>
      </c>
      <c r="C110" s="22">
        <f>B110/25</f>
        <v>34.8610088919974</v>
      </c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</row>
    <row r="111" spans="1:21">
      <c r="A111" s="47" t="s">
        <v>30</v>
      </c>
      <c r="B111" s="73">
        <f>NPV(B$91,B149:Z149)/$B$87</f>
        <v>1840.7814047600521</v>
      </c>
      <c r="C111" s="22">
        <f>B111/25</f>
        <v>73.631256190402084</v>
      </c>
    </row>
    <row r="114" spans="1:27">
      <c r="A114" s="24" t="s">
        <v>0</v>
      </c>
      <c r="E114" s="25"/>
      <c r="F114" s="26"/>
    </row>
    <row r="115" spans="1:27">
      <c r="A115" s="24"/>
    </row>
    <row r="116" spans="1:27">
      <c r="A116" s="27" t="s">
        <v>10</v>
      </c>
    </row>
    <row r="117" spans="1:27">
      <c r="A117" s="28" t="s">
        <v>1</v>
      </c>
      <c r="B117" s="29">
        <v>2011</v>
      </c>
      <c r="C117" s="29">
        <v>2012</v>
      </c>
      <c r="D117" s="29">
        <v>2013</v>
      </c>
      <c r="E117" s="29">
        <v>2014</v>
      </c>
      <c r="F117" s="29">
        <v>2015</v>
      </c>
      <c r="G117" s="29">
        <v>2016</v>
      </c>
      <c r="H117" s="29">
        <v>2017</v>
      </c>
      <c r="I117" s="29">
        <v>2018</v>
      </c>
      <c r="J117" s="29">
        <v>2019</v>
      </c>
      <c r="K117" s="29">
        <v>2020</v>
      </c>
      <c r="L117" s="29">
        <v>2021</v>
      </c>
      <c r="M117" s="29">
        <v>2022</v>
      </c>
      <c r="N117" s="29">
        <v>2023</v>
      </c>
      <c r="O117" s="29">
        <v>2024</v>
      </c>
      <c r="P117" s="29">
        <v>2025</v>
      </c>
      <c r="Q117" s="29">
        <v>2026</v>
      </c>
      <c r="R117" s="29">
        <v>2027</v>
      </c>
      <c r="S117" s="29">
        <v>2028</v>
      </c>
      <c r="T117" s="29">
        <v>2029</v>
      </c>
      <c r="U117" s="29">
        <v>2030</v>
      </c>
      <c r="V117" s="29">
        <v>2031</v>
      </c>
      <c r="W117" s="29">
        <v>2032</v>
      </c>
      <c r="X117" s="29">
        <v>2033</v>
      </c>
      <c r="Y117" s="29">
        <v>2034</v>
      </c>
      <c r="Z117" s="29">
        <v>2035</v>
      </c>
    </row>
    <row r="118" spans="1:27">
      <c r="A118" s="30" t="s">
        <v>2</v>
      </c>
      <c r="B118" s="31">
        <v>1</v>
      </c>
      <c r="C118" s="31">
        <v>2</v>
      </c>
      <c r="D118" s="31">
        <v>3</v>
      </c>
      <c r="E118" s="31">
        <v>4</v>
      </c>
      <c r="F118" s="31">
        <v>5</v>
      </c>
      <c r="G118" s="31">
        <v>6</v>
      </c>
      <c r="H118" s="31">
        <v>7</v>
      </c>
      <c r="I118" s="31">
        <v>8</v>
      </c>
      <c r="J118" s="31">
        <v>9</v>
      </c>
      <c r="K118" s="31">
        <v>10</v>
      </c>
      <c r="L118" s="31">
        <v>11</v>
      </c>
      <c r="M118" s="31">
        <v>12</v>
      </c>
      <c r="N118" s="31">
        <v>13</v>
      </c>
      <c r="O118" s="31">
        <v>14</v>
      </c>
      <c r="P118" s="31">
        <v>15</v>
      </c>
      <c r="Q118" s="31">
        <v>16</v>
      </c>
      <c r="R118" s="31">
        <v>17</v>
      </c>
      <c r="S118" s="31">
        <v>18</v>
      </c>
      <c r="T118" s="31">
        <v>19</v>
      </c>
      <c r="U118" s="31">
        <v>20</v>
      </c>
      <c r="V118" s="31">
        <v>21</v>
      </c>
      <c r="W118" s="31">
        <v>22</v>
      </c>
      <c r="X118" s="31">
        <v>23</v>
      </c>
      <c r="Y118" s="31">
        <v>24</v>
      </c>
      <c r="Z118" s="31">
        <v>25</v>
      </c>
    </row>
    <row r="119" spans="1:27">
      <c r="A119" s="54" t="s">
        <v>131</v>
      </c>
      <c r="B119" s="74">
        <f>$B$87*$B$89*$B$98</f>
        <v>53.214999999999996</v>
      </c>
      <c r="C119" s="74">
        <f t="shared" ref="C119:Z119" si="9">$B$87*$B$90*$B$98</f>
        <v>2.2172561900000001</v>
      </c>
      <c r="D119" s="74">
        <f t="shared" si="9"/>
        <v>2.2172561900000001</v>
      </c>
      <c r="E119" s="74">
        <f t="shared" si="9"/>
        <v>2.2172561900000001</v>
      </c>
      <c r="F119" s="74">
        <f t="shared" si="9"/>
        <v>2.2172561900000001</v>
      </c>
      <c r="G119" s="74">
        <f t="shared" si="9"/>
        <v>2.2172561900000001</v>
      </c>
      <c r="H119" s="74">
        <f t="shared" si="9"/>
        <v>2.2172561900000001</v>
      </c>
      <c r="I119" s="74">
        <f t="shared" si="9"/>
        <v>2.2172561900000001</v>
      </c>
      <c r="J119" s="74">
        <f t="shared" si="9"/>
        <v>2.2172561900000001</v>
      </c>
      <c r="K119" s="74">
        <f t="shared" si="9"/>
        <v>2.2172561900000001</v>
      </c>
      <c r="L119" s="74">
        <f t="shared" si="9"/>
        <v>2.2172561900000001</v>
      </c>
      <c r="M119" s="74">
        <f t="shared" si="9"/>
        <v>2.2172561900000001</v>
      </c>
      <c r="N119" s="74">
        <f t="shared" si="9"/>
        <v>2.2172561900000001</v>
      </c>
      <c r="O119" s="74">
        <f t="shared" si="9"/>
        <v>2.2172561900000001</v>
      </c>
      <c r="P119" s="74">
        <f t="shared" si="9"/>
        <v>2.2172561900000001</v>
      </c>
      <c r="Q119" s="74">
        <f t="shared" si="9"/>
        <v>2.2172561900000001</v>
      </c>
      <c r="R119" s="74">
        <f t="shared" si="9"/>
        <v>2.2172561900000001</v>
      </c>
      <c r="S119" s="74">
        <f t="shared" si="9"/>
        <v>2.2172561900000001</v>
      </c>
      <c r="T119" s="74">
        <f t="shared" si="9"/>
        <v>2.2172561900000001</v>
      </c>
      <c r="U119" s="74">
        <f t="shared" si="9"/>
        <v>2.2172561900000001</v>
      </c>
      <c r="V119" s="74">
        <f t="shared" si="9"/>
        <v>2.2172561900000001</v>
      </c>
      <c r="W119" s="74">
        <f t="shared" si="9"/>
        <v>2.2172561900000001</v>
      </c>
      <c r="X119" s="74">
        <f t="shared" si="9"/>
        <v>2.2172561900000001</v>
      </c>
      <c r="Y119" s="74">
        <f t="shared" si="9"/>
        <v>2.2172561900000001</v>
      </c>
      <c r="Z119" s="74">
        <f t="shared" si="9"/>
        <v>2.2172561900000001</v>
      </c>
      <c r="AA119" s="25"/>
    </row>
    <row r="120" spans="1:27">
      <c r="A120" s="1"/>
      <c r="C120" s="33"/>
      <c r="D120" s="13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7">
      <c r="A121" s="27" t="s">
        <v>11</v>
      </c>
      <c r="C121" s="13"/>
      <c r="D121" s="13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7">
      <c r="A122" s="28" t="s">
        <v>1</v>
      </c>
      <c r="B122" s="29">
        <v>2011</v>
      </c>
      <c r="C122" s="29">
        <v>2012</v>
      </c>
      <c r="D122" s="29">
        <v>2013</v>
      </c>
      <c r="E122" s="29">
        <v>2014</v>
      </c>
      <c r="F122" s="29">
        <v>2015</v>
      </c>
      <c r="G122" s="29">
        <v>2016</v>
      </c>
      <c r="H122" s="29">
        <v>2017</v>
      </c>
      <c r="I122" s="29">
        <v>2018</v>
      </c>
      <c r="J122" s="29">
        <v>2019</v>
      </c>
      <c r="K122" s="29">
        <v>2020</v>
      </c>
      <c r="L122" s="29">
        <v>2021</v>
      </c>
      <c r="M122" s="29">
        <v>2022</v>
      </c>
      <c r="N122" s="29">
        <v>2023</v>
      </c>
      <c r="O122" s="29">
        <v>2024</v>
      </c>
      <c r="P122" s="29">
        <v>2025</v>
      </c>
      <c r="Q122" s="29">
        <v>2026</v>
      </c>
      <c r="R122" s="29">
        <v>2027</v>
      </c>
      <c r="S122" s="29">
        <v>2028</v>
      </c>
      <c r="T122" s="29">
        <v>2029</v>
      </c>
      <c r="U122" s="29">
        <v>2030</v>
      </c>
      <c r="V122" s="29">
        <v>2031</v>
      </c>
      <c r="W122" s="29">
        <v>2032</v>
      </c>
      <c r="X122" s="29">
        <v>2033</v>
      </c>
      <c r="Y122" s="29">
        <v>2034</v>
      </c>
      <c r="Z122" s="29">
        <v>2035</v>
      </c>
    </row>
    <row r="123" spans="1:27">
      <c r="A123" s="30" t="s">
        <v>2</v>
      </c>
      <c r="B123" s="31">
        <v>1</v>
      </c>
      <c r="C123" s="31">
        <v>2</v>
      </c>
      <c r="D123" s="31">
        <v>3</v>
      </c>
      <c r="E123" s="31">
        <v>4</v>
      </c>
      <c r="F123" s="31">
        <v>5</v>
      </c>
      <c r="G123" s="31">
        <v>6</v>
      </c>
      <c r="H123" s="31">
        <v>7</v>
      </c>
      <c r="I123" s="31">
        <v>8</v>
      </c>
      <c r="J123" s="31">
        <v>9</v>
      </c>
      <c r="K123" s="31">
        <v>10</v>
      </c>
      <c r="L123" s="31">
        <v>11</v>
      </c>
      <c r="M123" s="31">
        <v>12</v>
      </c>
      <c r="N123" s="31">
        <v>13</v>
      </c>
      <c r="O123" s="31">
        <v>14</v>
      </c>
      <c r="P123" s="31">
        <v>15</v>
      </c>
      <c r="Q123" s="31">
        <v>16</v>
      </c>
      <c r="R123" s="31">
        <v>17</v>
      </c>
      <c r="S123" s="31">
        <v>18</v>
      </c>
      <c r="T123" s="31">
        <v>19</v>
      </c>
      <c r="U123" s="31">
        <v>20</v>
      </c>
      <c r="V123" s="31">
        <v>21</v>
      </c>
      <c r="W123" s="31">
        <v>22</v>
      </c>
      <c r="X123" s="31">
        <v>23</v>
      </c>
      <c r="Y123" s="31">
        <v>24</v>
      </c>
      <c r="Z123" s="31">
        <v>25</v>
      </c>
    </row>
    <row r="124" spans="1:27">
      <c r="A124" s="44" t="s">
        <v>27</v>
      </c>
      <c r="B124" s="34">
        <v>3</v>
      </c>
      <c r="C124" s="34">
        <v>3</v>
      </c>
      <c r="D124" s="34">
        <v>3</v>
      </c>
      <c r="E124" s="34">
        <v>3</v>
      </c>
      <c r="F124" s="34">
        <v>3</v>
      </c>
      <c r="G124" s="34">
        <v>3</v>
      </c>
      <c r="H124" s="34">
        <v>3</v>
      </c>
      <c r="I124" s="34">
        <v>3</v>
      </c>
      <c r="J124" s="34">
        <v>3</v>
      </c>
      <c r="K124" s="34">
        <v>3</v>
      </c>
      <c r="L124" s="34">
        <v>3</v>
      </c>
      <c r="M124" s="34">
        <v>3</v>
      </c>
      <c r="N124" s="34">
        <v>3</v>
      </c>
      <c r="O124" s="34">
        <v>3</v>
      </c>
      <c r="P124" s="34">
        <v>3</v>
      </c>
      <c r="Q124" s="34">
        <v>3</v>
      </c>
      <c r="R124" s="34">
        <v>3</v>
      </c>
      <c r="S124" s="34">
        <v>3</v>
      </c>
      <c r="T124" s="34">
        <v>3</v>
      </c>
      <c r="U124" s="34">
        <v>3</v>
      </c>
      <c r="V124" s="34">
        <v>3</v>
      </c>
      <c r="W124" s="34">
        <v>3</v>
      </c>
      <c r="X124" s="34">
        <v>3</v>
      </c>
      <c r="Y124" s="34">
        <v>3</v>
      </c>
      <c r="Z124" s="34">
        <v>3</v>
      </c>
    </row>
    <row r="125" spans="1:27">
      <c r="A125" s="44" t="s">
        <v>28</v>
      </c>
      <c r="B125" s="34">
        <v>7.8</v>
      </c>
      <c r="C125" s="34">
        <v>7.8</v>
      </c>
      <c r="D125" s="34">
        <v>7.8</v>
      </c>
      <c r="E125" s="34">
        <v>7.8</v>
      </c>
      <c r="F125" s="34">
        <v>7.8</v>
      </c>
      <c r="G125" s="34">
        <v>7.8</v>
      </c>
      <c r="H125" s="34">
        <v>7.8</v>
      </c>
      <c r="I125" s="34">
        <v>7.8</v>
      </c>
      <c r="J125" s="34">
        <v>7.8</v>
      </c>
      <c r="K125" s="34">
        <v>7.8</v>
      </c>
      <c r="L125" s="34">
        <v>7.8</v>
      </c>
      <c r="M125" s="34">
        <v>7.8</v>
      </c>
      <c r="N125" s="34">
        <v>7.8</v>
      </c>
      <c r="O125" s="34">
        <v>7.8</v>
      </c>
      <c r="P125" s="34">
        <v>7.8</v>
      </c>
      <c r="Q125" s="34">
        <v>7.8</v>
      </c>
      <c r="R125" s="34">
        <v>7.8</v>
      </c>
      <c r="S125" s="34">
        <v>7.8</v>
      </c>
      <c r="T125" s="34">
        <v>7.8</v>
      </c>
      <c r="U125" s="34">
        <v>7.8</v>
      </c>
      <c r="V125" s="34">
        <v>7.8</v>
      </c>
      <c r="W125" s="34">
        <v>7.8</v>
      </c>
      <c r="X125" s="34">
        <v>7.8</v>
      </c>
      <c r="Y125" s="34">
        <v>7.8</v>
      </c>
      <c r="Z125" s="34">
        <v>7.8</v>
      </c>
    </row>
    <row r="126" spans="1:27">
      <c r="A126" s="44" t="s">
        <v>29</v>
      </c>
      <c r="B126" s="34">
        <v>15</v>
      </c>
      <c r="C126" s="34">
        <v>15</v>
      </c>
      <c r="D126" s="34">
        <v>15</v>
      </c>
      <c r="E126" s="34">
        <v>15</v>
      </c>
      <c r="F126" s="34">
        <v>15</v>
      </c>
      <c r="G126" s="34">
        <v>15</v>
      </c>
      <c r="H126" s="34">
        <v>15</v>
      </c>
      <c r="I126" s="34">
        <v>15</v>
      </c>
      <c r="J126" s="34">
        <v>15</v>
      </c>
      <c r="K126" s="34">
        <v>15</v>
      </c>
      <c r="L126" s="34">
        <v>15</v>
      </c>
      <c r="M126" s="34">
        <v>15</v>
      </c>
      <c r="N126" s="34">
        <v>15</v>
      </c>
      <c r="O126" s="34">
        <v>15</v>
      </c>
      <c r="P126" s="34">
        <v>15</v>
      </c>
      <c r="Q126" s="34">
        <v>15</v>
      </c>
      <c r="R126" s="34">
        <v>15</v>
      </c>
      <c r="S126" s="34">
        <v>15</v>
      </c>
      <c r="T126" s="34">
        <v>15</v>
      </c>
      <c r="U126" s="34">
        <v>15</v>
      </c>
      <c r="V126" s="34">
        <v>15</v>
      </c>
      <c r="W126" s="34">
        <v>15</v>
      </c>
      <c r="X126" s="34">
        <v>15</v>
      </c>
      <c r="Y126" s="34">
        <v>15</v>
      </c>
      <c r="Z126" s="34">
        <v>15</v>
      </c>
    </row>
    <row r="127" spans="1:27">
      <c r="A127" s="1" t="s">
        <v>30</v>
      </c>
      <c r="B127" s="34">
        <v>30</v>
      </c>
      <c r="C127" s="34">
        <v>30</v>
      </c>
      <c r="D127" s="34">
        <v>30</v>
      </c>
      <c r="E127" s="34">
        <v>30</v>
      </c>
      <c r="F127" s="34">
        <v>30</v>
      </c>
      <c r="G127" s="34">
        <v>30</v>
      </c>
      <c r="H127" s="34">
        <v>30</v>
      </c>
      <c r="I127" s="34">
        <v>30</v>
      </c>
      <c r="J127" s="34">
        <v>30</v>
      </c>
      <c r="K127" s="34">
        <v>30</v>
      </c>
      <c r="L127" s="34">
        <v>30</v>
      </c>
      <c r="M127" s="34">
        <v>30</v>
      </c>
      <c r="N127" s="34">
        <v>30</v>
      </c>
      <c r="O127" s="34">
        <v>30</v>
      </c>
      <c r="P127" s="34">
        <v>30</v>
      </c>
      <c r="Q127" s="34">
        <v>30</v>
      </c>
      <c r="R127" s="34">
        <v>30</v>
      </c>
      <c r="S127" s="34">
        <v>30</v>
      </c>
      <c r="T127" s="34">
        <v>30</v>
      </c>
      <c r="U127" s="34">
        <v>30</v>
      </c>
      <c r="V127" s="34">
        <v>30</v>
      </c>
      <c r="W127" s="34">
        <v>30</v>
      </c>
      <c r="X127" s="34">
        <v>30</v>
      </c>
      <c r="Y127" s="34">
        <v>30</v>
      </c>
      <c r="Z127" s="34">
        <v>30</v>
      </c>
    </row>
    <row r="128" spans="1:27">
      <c r="A128" s="1"/>
    </row>
    <row r="129" spans="1:27">
      <c r="A129" s="27" t="s">
        <v>12</v>
      </c>
    </row>
    <row r="130" spans="1:27">
      <c r="A130" s="28" t="s">
        <v>1</v>
      </c>
      <c r="B130" s="29">
        <v>2011</v>
      </c>
      <c r="C130" s="29">
        <v>2012</v>
      </c>
      <c r="D130" s="29">
        <v>2013</v>
      </c>
      <c r="E130" s="29">
        <v>2014</v>
      </c>
      <c r="F130" s="29">
        <v>2015</v>
      </c>
      <c r="G130" s="29">
        <v>2016</v>
      </c>
      <c r="H130" s="29">
        <v>2017</v>
      </c>
      <c r="I130" s="29">
        <v>2018</v>
      </c>
      <c r="J130" s="29">
        <v>2019</v>
      </c>
      <c r="K130" s="29">
        <v>2020</v>
      </c>
      <c r="L130" s="29">
        <v>2021</v>
      </c>
      <c r="M130" s="29">
        <v>2022</v>
      </c>
      <c r="N130" s="29">
        <v>2023</v>
      </c>
      <c r="O130" s="29">
        <v>2024</v>
      </c>
      <c r="P130" s="29">
        <v>2025</v>
      </c>
      <c r="Q130" s="29">
        <v>2026</v>
      </c>
      <c r="R130" s="29">
        <v>2027</v>
      </c>
      <c r="S130" s="29">
        <v>2028</v>
      </c>
      <c r="T130" s="29">
        <v>2029</v>
      </c>
      <c r="U130" s="29">
        <v>2030</v>
      </c>
      <c r="V130" s="29">
        <v>2031</v>
      </c>
      <c r="W130" s="29">
        <v>2032</v>
      </c>
      <c r="X130" s="29">
        <v>2033</v>
      </c>
      <c r="Y130" s="29">
        <v>2034</v>
      </c>
      <c r="Z130" s="29">
        <v>2035</v>
      </c>
    </row>
    <row r="131" spans="1:27">
      <c r="A131" s="30" t="s">
        <v>2</v>
      </c>
      <c r="B131" s="31">
        <v>1</v>
      </c>
      <c r="C131" s="31">
        <v>2</v>
      </c>
      <c r="D131" s="31">
        <v>3</v>
      </c>
      <c r="E131" s="31">
        <v>4</v>
      </c>
      <c r="F131" s="31">
        <v>5</v>
      </c>
      <c r="G131" s="31">
        <v>6</v>
      </c>
      <c r="H131" s="31">
        <v>7</v>
      </c>
      <c r="I131" s="31">
        <v>8</v>
      </c>
      <c r="J131" s="31">
        <v>9</v>
      </c>
      <c r="K131" s="31">
        <v>10</v>
      </c>
      <c r="L131" s="31">
        <v>11</v>
      </c>
      <c r="M131" s="31">
        <v>12</v>
      </c>
      <c r="N131" s="31">
        <v>13</v>
      </c>
      <c r="O131" s="31">
        <v>14</v>
      </c>
      <c r="P131" s="31">
        <v>15</v>
      </c>
      <c r="Q131" s="31">
        <v>16</v>
      </c>
      <c r="R131" s="31">
        <v>17</v>
      </c>
      <c r="S131" s="31">
        <v>18</v>
      </c>
      <c r="T131" s="31">
        <v>19</v>
      </c>
      <c r="U131" s="31">
        <v>20</v>
      </c>
      <c r="V131" s="31">
        <v>21</v>
      </c>
      <c r="W131" s="31">
        <v>22</v>
      </c>
      <c r="X131" s="31">
        <v>23</v>
      </c>
      <c r="Y131" s="31">
        <v>24</v>
      </c>
      <c r="Z131" s="31">
        <v>25</v>
      </c>
    </row>
    <row r="132" spans="1:27">
      <c r="A132" s="44" t="s">
        <v>27</v>
      </c>
      <c r="B132" s="75">
        <f t="shared" ref="B132:Z132" si="10">B124*B$119</f>
        <v>159.64499999999998</v>
      </c>
      <c r="C132" s="75">
        <f t="shared" si="10"/>
        <v>6.6517685699999998</v>
      </c>
      <c r="D132" s="35">
        <f t="shared" si="10"/>
        <v>6.6517685699999998</v>
      </c>
      <c r="E132" s="35">
        <f t="shared" si="10"/>
        <v>6.6517685699999998</v>
      </c>
      <c r="F132" s="35">
        <f t="shared" si="10"/>
        <v>6.6517685699999998</v>
      </c>
      <c r="G132" s="35">
        <f t="shared" si="10"/>
        <v>6.6517685699999998</v>
      </c>
      <c r="H132" s="35">
        <f t="shared" si="10"/>
        <v>6.6517685699999998</v>
      </c>
      <c r="I132" s="35">
        <f t="shared" si="10"/>
        <v>6.6517685699999998</v>
      </c>
      <c r="J132" s="35">
        <f t="shared" si="10"/>
        <v>6.6517685699999998</v>
      </c>
      <c r="K132" s="35">
        <f t="shared" si="10"/>
        <v>6.6517685699999998</v>
      </c>
      <c r="L132" s="35">
        <f t="shared" si="10"/>
        <v>6.6517685699999998</v>
      </c>
      <c r="M132" s="35">
        <f t="shared" si="10"/>
        <v>6.6517685699999998</v>
      </c>
      <c r="N132" s="35">
        <f t="shared" si="10"/>
        <v>6.6517685699999998</v>
      </c>
      <c r="O132" s="35">
        <f t="shared" si="10"/>
        <v>6.6517685699999998</v>
      </c>
      <c r="P132" s="35">
        <f t="shared" si="10"/>
        <v>6.6517685699999998</v>
      </c>
      <c r="Q132" s="35">
        <f t="shared" si="10"/>
        <v>6.6517685699999998</v>
      </c>
      <c r="R132" s="35">
        <f t="shared" si="10"/>
        <v>6.6517685699999998</v>
      </c>
      <c r="S132" s="35">
        <f t="shared" si="10"/>
        <v>6.6517685699999998</v>
      </c>
      <c r="T132" s="35">
        <f t="shared" si="10"/>
        <v>6.6517685699999998</v>
      </c>
      <c r="U132" s="35">
        <f t="shared" si="10"/>
        <v>6.6517685699999998</v>
      </c>
      <c r="V132" s="35">
        <f t="shared" si="10"/>
        <v>6.6517685699999998</v>
      </c>
      <c r="W132" s="35">
        <f t="shared" si="10"/>
        <v>6.6517685699999998</v>
      </c>
      <c r="X132" s="35">
        <f t="shared" si="10"/>
        <v>6.6517685699999998</v>
      </c>
      <c r="Y132" s="35">
        <f t="shared" si="10"/>
        <v>6.6517685699999998</v>
      </c>
      <c r="Z132" s="35">
        <f t="shared" si="10"/>
        <v>6.6517685699999998</v>
      </c>
    </row>
    <row r="133" spans="1:27">
      <c r="A133" s="44" t="s">
        <v>28</v>
      </c>
      <c r="B133" s="75">
        <f t="shared" ref="B133:C135" si="11">B125*B$119</f>
        <v>415.07699999999994</v>
      </c>
      <c r="C133" s="75">
        <f t="shared" si="11"/>
        <v>17.294598281999999</v>
      </c>
      <c r="D133" s="35">
        <f t="shared" ref="D133:Z133" si="12">D125*D$119</f>
        <v>17.294598281999999</v>
      </c>
      <c r="E133" s="35">
        <f t="shared" si="12"/>
        <v>17.294598281999999</v>
      </c>
      <c r="F133" s="35">
        <f t="shared" si="12"/>
        <v>17.294598281999999</v>
      </c>
      <c r="G133" s="35">
        <f t="shared" si="12"/>
        <v>17.294598281999999</v>
      </c>
      <c r="H133" s="35">
        <f t="shared" si="12"/>
        <v>17.294598281999999</v>
      </c>
      <c r="I133" s="35">
        <f t="shared" si="12"/>
        <v>17.294598281999999</v>
      </c>
      <c r="J133" s="35">
        <f t="shared" si="12"/>
        <v>17.294598281999999</v>
      </c>
      <c r="K133" s="35">
        <f t="shared" si="12"/>
        <v>17.294598281999999</v>
      </c>
      <c r="L133" s="35">
        <f t="shared" si="12"/>
        <v>17.294598281999999</v>
      </c>
      <c r="M133" s="35">
        <f t="shared" si="12"/>
        <v>17.294598281999999</v>
      </c>
      <c r="N133" s="35">
        <f t="shared" si="12"/>
        <v>17.294598281999999</v>
      </c>
      <c r="O133" s="35">
        <f t="shared" si="12"/>
        <v>17.294598281999999</v>
      </c>
      <c r="P133" s="35">
        <f t="shared" si="12"/>
        <v>17.294598281999999</v>
      </c>
      <c r="Q133" s="35">
        <f t="shared" si="12"/>
        <v>17.294598281999999</v>
      </c>
      <c r="R133" s="35">
        <f t="shared" si="12"/>
        <v>17.294598281999999</v>
      </c>
      <c r="S133" s="35">
        <f t="shared" si="12"/>
        <v>17.294598281999999</v>
      </c>
      <c r="T133" s="35">
        <f t="shared" si="12"/>
        <v>17.294598281999999</v>
      </c>
      <c r="U133" s="35">
        <f t="shared" si="12"/>
        <v>17.294598281999999</v>
      </c>
      <c r="V133" s="35">
        <f t="shared" si="12"/>
        <v>17.294598281999999</v>
      </c>
      <c r="W133" s="35">
        <f t="shared" si="12"/>
        <v>17.294598281999999</v>
      </c>
      <c r="X133" s="35">
        <f t="shared" si="12"/>
        <v>17.294598281999999</v>
      </c>
      <c r="Y133" s="35">
        <f t="shared" si="12"/>
        <v>17.294598281999999</v>
      </c>
      <c r="Z133" s="35">
        <f t="shared" si="12"/>
        <v>17.294598281999999</v>
      </c>
    </row>
    <row r="134" spans="1:27">
      <c r="A134" s="44" t="s">
        <v>29</v>
      </c>
      <c r="B134" s="75">
        <f t="shared" si="11"/>
        <v>798.22499999999991</v>
      </c>
      <c r="C134" s="75">
        <f t="shared" si="11"/>
        <v>33.258842850000001</v>
      </c>
      <c r="D134" s="35">
        <f t="shared" ref="D134:Z134" si="13">D126*D$119</f>
        <v>33.258842850000001</v>
      </c>
      <c r="E134" s="35">
        <f t="shared" si="13"/>
        <v>33.258842850000001</v>
      </c>
      <c r="F134" s="35">
        <f t="shared" si="13"/>
        <v>33.258842850000001</v>
      </c>
      <c r="G134" s="35">
        <f t="shared" si="13"/>
        <v>33.258842850000001</v>
      </c>
      <c r="H134" s="35">
        <f t="shared" si="13"/>
        <v>33.258842850000001</v>
      </c>
      <c r="I134" s="35">
        <f t="shared" si="13"/>
        <v>33.258842850000001</v>
      </c>
      <c r="J134" s="35">
        <f t="shared" si="13"/>
        <v>33.258842850000001</v>
      </c>
      <c r="K134" s="35">
        <f t="shared" si="13"/>
        <v>33.258842850000001</v>
      </c>
      <c r="L134" s="35">
        <f t="shared" si="13"/>
        <v>33.258842850000001</v>
      </c>
      <c r="M134" s="35">
        <f t="shared" si="13"/>
        <v>33.258842850000001</v>
      </c>
      <c r="N134" s="35">
        <f t="shared" si="13"/>
        <v>33.258842850000001</v>
      </c>
      <c r="O134" s="35">
        <f t="shared" si="13"/>
        <v>33.258842850000001</v>
      </c>
      <c r="P134" s="35">
        <f t="shared" si="13"/>
        <v>33.258842850000001</v>
      </c>
      <c r="Q134" s="35">
        <f t="shared" si="13"/>
        <v>33.258842850000001</v>
      </c>
      <c r="R134" s="35">
        <f t="shared" si="13"/>
        <v>33.258842850000001</v>
      </c>
      <c r="S134" s="35">
        <f t="shared" si="13"/>
        <v>33.258842850000001</v>
      </c>
      <c r="T134" s="35">
        <f t="shared" si="13"/>
        <v>33.258842850000001</v>
      </c>
      <c r="U134" s="35">
        <f t="shared" si="13"/>
        <v>33.258842850000001</v>
      </c>
      <c r="V134" s="35">
        <f t="shared" si="13"/>
        <v>33.258842850000001</v>
      </c>
      <c r="W134" s="35">
        <f t="shared" si="13"/>
        <v>33.258842850000001</v>
      </c>
      <c r="X134" s="35">
        <f t="shared" si="13"/>
        <v>33.258842850000001</v>
      </c>
      <c r="Y134" s="35">
        <f t="shared" si="13"/>
        <v>33.258842850000001</v>
      </c>
      <c r="Z134" s="35">
        <f t="shared" si="13"/>
        <v>33.258842850000001</v>
      </c>
    </row>
    <row r="135" spans="1:27">
      <c r="A135" s="1" t="s">
        <v>30</v>
      </c>
      <c r="B135" s="75">
        <f t="shared" si="11"/>
        <v>1596.4499999999998</v>
      </c>
      <c r="C135" s="75">
        <f t="shared" si="11"/>
        <v>66.517685700000001</v>
      </c>
      <c r="D135" s="35">
        <f t="shared" ref="D135:Z135" si="14">D127*D$119</f>
        <v>66.517685700000001</v>
      </c>
      <c r="E135" s="35">
        <f t="shared" si="14"/>
        <v>66.517685700000001</v>
      </c>
      <c r="F135" s="35">
        <f t="shared" si="14"/>
        <v>66.517685700000001</v>
      </c>
      <c r="G135" s="35">
        <f t="shared" si="14"/>
        <v>66.517685700000001</v>
      </c>
      <c r="H135" s="35">
        <f t="shared" si="14"/>
        <v>66.517685700000001</v>
      </c>
      <c r="I135" s="35">
        <f t="shared" si="14"/>
        <v>66.517685700000001</v>
      </c>
      <c r="J135" s="35">
        <f t="shared" si="14"/>
        <v>66.517685700000001</v>
      </c>
      <c r="K135" s="35">
        <f t="shared" si="14"/>
        <v>66.517685700000001</v>
      </c>
      <c r="L135" s="35">
        <f t="shared" si="14"/>
        <v>66.517685700000001</v>
      </c>
      <c r="M135" s="35">
        <f t="shared" si="14"/>
        <v>66.517685700000001</v>
      </c>
      <c r="N135" s="35">
        <f t="shared" si="14"/>
        <v>66.517685700000001</v>
      </c>
      <c r="O135" s="35">
        <f t="shared" si="14"/>
        <v>66.517685700000001</v>
      </c>
      <c r="P135" s="35">
        <f t="shared" si="14"/>
        <v>66.517685700000001</v>
      </c>
      <c r="Q135" s="35">
        <f t="shared" si="14"/>
        <v>66.517685700000001</v>
      </c>
      <c r="R135" s="35">
        <f t="shared" si="14"/>
        <v>66.517685700000001</v>
      </c>
      <c r="S135" s="35">
        <f t="shared" si="14"/>
        <v>66.517685700000001</v>
      </c>
      <c r="T135" s="35">
        <f t="shared" si="14"/>
        <v>66.517685700000001</v>
      </c>
      <c r="U135" s="35">
        <f t="shared" si="14"/>
        <v>66.517685700000001</v>
      </c>
      <c r="V135" s="35">
        <f t="shared" si="14"/>
        <v>66.517685700000001</v>
      </c>
      <c r="W135" s="35">
        <f t="shared" si="14"/>
        <v>66.517685700000001</v>
      </c>
      <c r="X135" s="35">
        <f t="shared" si="14"/>
        <v>66.517685700000001</v>
      </c>
      <c r="Y135" s="35">
        <f t="shared" si="14"/>
        <v>66.517685700000001</v>
      </c>
      <c r="Z135" s="35">
        <f t="shared" si="14"/>
        <v>66.517685700000001</v>
      </c>
    </row>
    <row r="136" spans="1:27">
      <c r="A136" s="1"/>
      <c r="B136" s="35"/>
      <c r="C136" s="35"/>
      <c r="D136" s="35"/>
      <c r="E136" s="35"/>
      <c r="F136" s="35"/>
      <c r="G136" s="35"/>
      <c r="H136" s="35"/>
      <c r="I136" s="35"/>
      <c r="J136" s="35"/>
    </row>
    <row r="137" spans="1:27">
      <c r="A137" s="27" t="s">
        <v>13</v>
      </c>
      <c r="B137" s="35"/>
      <c r="C137" s="35"/>
      <c r="D137" s="35"/>
      <c r="E137" s="35"/>
      <c r="F137" s="35"/>
      <c r="G137" s="35"/>
      <c r="H137" s="35"/>
      <c r="I137" s="35"/>
      <c r="J137" s="35"/>
    </row>
    <row r="138" spans="1:27">
      <c r="A138" s="28" t="s">
        <v>1</v>
      </c>
      <c r="B138" s="29">
        <v>2011</v>
      </c>
      <c r="C138" s="29">
        <v>2012</v>
      </c>
      <c r="D138" s="29">
        <v>2013</v>
      </c>
      <c r="E138" s="29">
        <v>2014</v>
      </c>
      <c r="F138" s="29">
        <v>2015</v>
      </c>
      <c r="G138" s="29">
        <v>2016</v>
      </c>
      <c r="H138" s="29">
        <v>2017</v>
      </c>
      <c r="I138" s="29">
        <v>2018</v>
      </c>
      <c r="J138" s="29">
        <v>2019</v>
      </c>
      <c r="K138" s="29">
        <v>2020</v>
      </c>
      <c r="L138" s="29">
        <v>2021</v>
      </c>
      <c r="M138" s="29">
        <v>2022</v>
      </c>
      <c r="N138" s="29">
        <v>2023</v>
      </c>
      <c r="O138" s="29">
        <v>2024</v>
      </c>
      <c r="P138" s="29">
        <v>2025</v>
      </c>
      <c r="Q138" s="29">
        <v>2026</v>
      </c>
      <c r="R138" s="29">
        <v>2027</v>
      </c>
      <c r="S138" s="29">
        <v>2028</v>
      </c>
      <c r="T138" s="29">
        <v>2029</v>
      </c>
      <c r="U138" s="29">
        <v>2030</v>
      </c>
      <c r="V138" s="29">
        <v>2031</v>
      </c>
      <c r="W138" s="29">
        <v>2032</v>
      </c>
      <c r="X138" s="29">
        <v>2033</v>
      </c>
      <c r="Y138" s="29">
        <v>2034</v>
      </c>
      <c r="Z138" s="29">
        <v>2035</v>
      </c>
    </row>
    <row r="139" spans="1:27">
      <c r="A139" s="30" t="s">
        <v>2</v>
      </c>
      <c r="B139" s="31">
        <v>1</v>
      </c>
      <c r="C139" s="31">
        <v>2</v>
      </c>
      <c r="D139" s="31">
        <v>3</v>
      </c>
      <c r="E139" s="31">
        <v>4</v>
      </c>
      <c r="F139" s="31">
        <v>5</v>
      </c>
      <c r="G139" s="31">
        <v>6</v>
      </c>
      <c r="H139" s="31">
        <v>7</v>
      </c>
      <c r="I139" s="31">
        <v>8</v>
      </c>
      <c r="J139" s="31">
        <v>9</v>
      </c>
      <c r="K139" s="31">
        <v>10</v>
      </c>
      <c r="L139" s="31">
        <v>11</v>
      </c>
      <c r="M139" s="31">
        <v>12</v>
      </c>
      <c r="N139" s="31">
        <v>13</v>
      </c>
      <c r="O139" s="31">
        <v>14</v>
      </c>
      <c r="P139" s="31">
        <v>15</v>
      </c>
      <c r="Q139" s="31">
        <v>16</v>
      </c>
      <c r="R139" s="31">
        <v>17</v>
      </c>
      <c r="S139" s="31">
        <v>18</v>
      </c>
      <c r="T139" s="31">
        <v>19</v>
      </c>
      <c r="U139" s="31">
        <v>20</v>
      </c>
      <c r="V139" s="31">
        <v>21</v>
      </c>
      <c r="W139" s="31">
        <v>22</v>
      </c>
      <c r="X139" s="31">
        <v>23</v>
      </c>
      <c r="Y139" s="31">
        <v>24</v>
      </c>
      <c r="Z139" s="31">
        <v>25</v>
      </c>
    </row>
    <row r="140" spans="1:27">
      <c r="A140" s="36" t="s">
        <v>3</v>
      </c>
      <c r="B140" s="37">
        <f>B87*B102</f>
        <v>25</v>
      </c>
      <c r="C140" s="37">
        <f>$B$5*$B$20</f>
        <v>10</v>
      </c>
      <c r="D140" s="37">
        <f t="shared" ref="D140:Z140" si="15">$B$5*$B$20</f>
        <v>10</v>
      </c>
      <c r="E140" s="37">
        <f t="shared" si="15"/>
        <v>10</v>
      </c>
      <c r="F140" s="37">
        <f t="shared" si="15"/>
        <v>10</v>
      </c>
      <c r="G140" s="37">
        <f t="shared" si="15"/>
        <v>10</v>
      </c>
      <c r="H140" s="37">
        <f t="shared" si="15"/>
        <v>10</v>
      </c>
      <c r="I140" s="37">
        <f t="shared" si="15"/>
        <v>10</v>
      </c>
      <c r="J140" s="37">
        <f t="shared" si="15"/>
        <v>10</v>
      </c>
      <c r="K140" s="37">
        <f t="shared" si="15"/>
        <v>10</v>
      </c>
      <c r="L140" s="37">
        <f t="shared" si="15"/>
        <v>10</v>
      </c>
      <c r="M140" s="37">
        <f t="shared" si="15"/>
        <v>10</v>
      </c>
      <c r="N140" s="37">
        <f t="shared" si="15"/>
        <v>10</v>
      </c>
      <c r="O140" s="37">
        <f t="shared" si="15"/>
        <v>10</v>
      </c>
      <c r="P140" s="37">
        <f t="shared" si="15"/>
        <v>10</v>
      </c>
      <c r="Q140" s="37">
        <f t="shared" si="15"/>
        <v>10</v>
      </c>
      <c r="R140" s="37">
        <f t="shared" si="15"/>
        <v>10</v>
      </c>
      <c r="S140" s="37">
        <f t="shared" si="15"/>
        <v>10</v>
      </c>
      <c r="T140" s="37">
        <f t="shared" si="15"/>
        <v>10</v>
      </c>
      <c r="U140" s="37">
        <f t="shared" si="15"/>
        <v>10</v>
      </c>
      <c r="V140" s="37">
        <f t="shared" si="15"/>
        <v>10</v>
      </c>
      <c r="W140" s="37">
        <f t="shared" si="15"/>
        <v>10</v>
      </c>
      <c r="X140" s="37">
        <f t="shared" si="15"/>
        <v>10</v>
      </c>
      <c r="Y140" s="37">
        <f t="shared" si="15"/>
        <v>10</v>
      </c>
      <c r="Z140" s="37">
        <f t="shared" si="15"/>
        <v>10</v>
      </c>
      <c r="AA140" s="23"/>
    </row>
    <row r="141" spans="1:27">
      <c r="A141" s="1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27">
      <c r="A142" s="27" t="s">
        <v>14</v>
      </c>
    </row>
    <row r="143" spans="1:27">
      <c r="A143" s="28" t="s">
        <v>1</v>
      </c>
      <c r="B143" s="29">
        <v>2011</v>
      </c>
      <c r="C143" s="29">
        <v>2012</v>
      </c>
      <c r="D143" s="29">
        <v>2013</v>
      </c>
      <c r="E143" s="29">
        <v>2014</v>
      </c>
      <c r="F143" s="29">
        <v>2015</v>
      </c>
      <c r="G143" s="29">
        <v>2016</v>
      </c>
      <c r="H143" s="29">
        <v>2017</v>
      </c>
      <c r="I143" s="29">
        <v>2018</v>
      </c>
      <c r="J143" s="29">
        <v>2019</v>
      </c>
      <c r="K143" s="29">
        <v>2020</v>
      </c>
      <c r="L143" s="29">
        <v>2021</v>
      </c>
      <c r="M143" s="29">
        <v>2022</v>
      </c>
      <c r="N143" s="29">
        <v>2023</v>
      </c>
      <c r="O143" s="29">
        <v>2024</v>
      </c>
      <c r="P143" s="29">
        <v>2025</v>
      </c>
      <c r="Q143" s="29">
        <v>2026</v>
      </c>
      <c r="R143" s="29">
        <v>2027</v>
      </c>
      <c r="S143" s="29">
        <v>2028</v>
      </c>
      <c r="T143" s="29">
        <v>2029</v>
      </c>
      <c r="U143" s="29">
        <v>2030</v>
      </c>
      <c r="V143" s="29">
        <v>2031</v>
      </c>
      <c r="W143" s="29">
        <v>2032</v>
      </c>
      <c r="X143" s="29">
        <v>2033</v>
      </c>
      <c r="Y143" s="29">
        <v>2034</v>
      </c>
      <c r="Z143" s="29">
        <v>2035</v>
      </c>
    </row>
    <row r="144" spans="1:27">
      <c r="A144" s="30" t="s">
        <v>2</v>
      </c>
      <c r="B144" s="31">
        <v>1</v>
      </c>
      <c r="C144" s="31">
        <v>2</v>
      </c>
      <c r="D144" s="31">
        <v>3</v>
      </c>
      <c r="E144" s="31">
        <v>4</v>
      </c>
      <c r="F144" s="31">
        <v>5</v>
      </c>
      <c r="G144" s="31">
        <v>6</v>
      </c>
      <c r="H144" s="31">
        <v>7</v>
      </c>
      <c r="I144" s="31">
        <v>8</v>
      </c>
      <c r="J144" s="31">
        <v>9</v>
      </c>
      <c r="K144" s="31">
        <v>10</v>
      </c>
      <c r="L144" s="31">
        <v>11</v>
      </c>
      <c r="M144" s="31">
        <v>12</v>
      </c>
      <c r="N144" s="31">
        <v>13</v>
      </c>
      <c r="O144" s="31">
        <v>14</v>
      </c>
      <c r="P144" s="31">
        <v>15</v>
      </c>
      <c r="Q144" s="31">
        <v>16</v>
      </c>
      <c r="R144" s="31">
        <v>17</v>
      </c>
      <c r="S144" s="31">
        <v>18</v>
      </c>
      <c r="T144" s="31">
        <v>19</v>
      </c>
      <c r="U144" s="31">
        <v>20</v>
      </c>
      <c r="V144" s="31">
        <v>21</v>
      </c>
      <c r="W144" s="31">
        <v>22</v>
      </c>
      <c r="X144" s="31">
        <v>23</v>
      </c>
      <c r="Y144" s="31">
        <v>24</v>
      </c>
      <c r="Z144" s="31">
        <v>25</v>
      </c>
    </row>
    <row r="145" spans="1:28">
      <c r="A145" s="27" t="s">
        <v>15</v>
      </c>
    </row>
    <row r="146" spans="1:28">
      <c r="A146" s="44" t="s">
        <v>27</v>
      </c>
      <c r="B146" s="76">
        <f t="shared" ref="B146:Z146" si="16">B132-B$140</f>
        <v>134.64499999999998</v>
      </c>
      <c r="C146" s="76">
        <f t="shared" si="16"/>
        <v>-3.3482314300000002</v>
      </c>
      <c r="D146" s="76">
        <f t="shared" si="16"/>
        <v>-3.3482314300000002</v>
      </c>
      <c r="E146" s="76">
        <f t="shared" si="16"/>
        <v>-3.3482314300000002</v>
      </c>
      <c r="F146" s="76">
        <f t="shared" si="16"/>
        <v>-3.3482314300000002</v>
      </c>
      <c r="G146" s="76">
        <f t="shared" si="16"/>
        <v>-3.3482314300000002</v>
      </c>
      <c r="H146" s="76">
        <f t="shared" si="16"/>
        <v>-3.3482314300000002</v>
      </c>
      <c r="I146" s="76">
        <f t="shared" si="16"/>
        <v>-3.3482314300000002</v>
      </c>
      <c r="J146" s="76">
        <f t="shared" si="16"/>
        <v>-3.3482314300000002</v>
      </c>
      <c r="K146" s="76">
        <f t="shared" si="16"/>
        <v>-3.3482314300000002</v>
      </c>
      <c r="L146" s="76">
        <f t="shared" si="16"/>
        <v>-3.3482314300000002</v>
      </c>
      <c r="M146" s="76">
        <f t="shared" si="16"/>
        <v>-3.3482314300000002</v>
      </c>
      <c r="N146" s="76">
        <f t="shared" si="16"/>
        <v>-3.3482314300000002</v>
      </c>
      <c r="O146" s="76">
        <f t="shared" si="16"/>
        <v>-3.3482314300000002</v>
      </c>
      <c r="P146" s="76">
        <f t="shared" si="16"/>
        <v>-3.3482314300000002</v>
      </c>
      <c r="Q146" s="76">
        <f t="shared" si="16"/>
        <v>-3.3482314300000002</v>
      </c>
      <c r="R146" s="76">
        <f t="shared" si="16"/>
        <v>-3.3482314300000002</v>
      </c>
      <c r="S146" s="76">
        <f t="shared" si="16"/>
        <v>-3.3482314300000002</v>
      </c>
      <c r="T146" s="76">
        <f t="shared" si="16"/>
        <v>-3.3482314300000002</v>
      </c>
      <c r="U146" s="76">
        <f t="shared" si="16"/>
        <v>-3.3482314300000002</v>
      </c>
      <c r="V146" s="76">
        <f t="shared" si="16"/>
        <v>-3.3482314300000002</v>
      </c>
      <c r="W146" s="76">
        <f t="shared" si="16"/>
        <v>-3.3482314300000002</v>
      </c>
      <c r="X146" s="76">
        <f t="shared" si="16"/>
        <v>-3.3482314300000002</v>
      </c>
      <c r="Y146" s="76">
        <f t="shared" si="16"/>
        <v>-3.3482314300000002</v>
      </c>
      <c r="Z146" s="76">
        <f t="shared" si="16"/>
        <v>-3.3482314300000002</v>
      </c>
    </row>
    <row r="147" spans="1:28">
      <c r="A147" s="44" t="s">
        <v>28</v>
      </c>
      <c r="B147" s="76">
        <f t="shared" ref="B147:C149" si="17">B133-B$140</f>
        <v>390.07699999999994</v>
      </c>
      <c r="C147" s="76">
        <f t="shared" si="17"/>
        <v>7.294598281999999</v>
      </c>
      <c r="D147" s="76">
        <f t="shared" ref="D147:Z147" si="18">D133-D$140</f>
        <v>7.294598281999999</v>
      </c>
      <c r="E147" s="76">
        <f t="shared" si="18"/>
        <v>7.294598281999999</v>
      </c>
      <c r="F147" s="76">
        <f t="shared" si="18"/>
        <v>7.294598281999999</v>
      </c>
      <c r="G147" s="76">
        <f t="shared" si="18"/>
        <v>7.294598281999999</v>
      </c>
      <c r="H147" s="76">
        <f t="shared" si="18"/>
        <v>7.294598281999999</v>
      </c>
      <c r="I147" s="76">
        <f t="shared" si="18"/>
        <v>7.294598281999999</v>
      </c>
      <c r="J147" s="76">
        <f t="shared" si="18"/>
        <v>7.294598281999999</v>
      </c>
      <c r="K147" s="76">
        <f t="shared" si="18"/>
        <v>7.294598281999999</v>
      </c>
      <c r="L147" s="76">
        <f t="shared" si="18"/>
        <v>7.294598281999999</v>
      </c>
      <c r="M147" s="76">
        <f t="shared" si="18"/>
        <v>7.294598281999999</v>
      </c>
      <c r="N147" s="76">
        <f t="shared" si="18"/>
        <v>7.294598281999999</v>
      </c>
      <c r="O147" s="76">
        <f t="shared" si="18"/>
        <v>7.294598281999999</v>
      </c>
      <c r="P147" s="76">
        <f t="shared" si="18"/>
        <v>7.294598281999999</v>
      </c>
      <c r="Q147" s="76">
        <f t="shared" si="18"/>
        <v>7.294598281999999</v>
      </c>
      <c r="R147" s="76">
        <f t="shared" si="18"/>
        <v>7.294598281999999</v>
      </c>
      <c r="S147" s="76">
        <f t="shared" si="18"/>
        <v>7.294598281999999</v>
      </c>
      <c r="T147" s="76">
        <f t="shared" si="18"/>
        <v>7.294598281999999</v>
      </c>
      <c r="U147" s="76">
        <f t="shared" si="18"/>
        <v>7.294598281999999</v>
      </c>
      <c r="V147" s="76">
        <f t="shared" si="18"/>
        <v>7.294598281999999</v>
      </c>
      <c r="W147" s="76">
        <f t="shared" si="18"/>
        <v>7.294598281999999</v>
      </c>
      <c r="X147" s="76">
        <f t="shared" si="18"/>
        <v>7.294598281999999</v>
      </c>
      <c r="Y147" s="76">
        <f t="shared" si="18"/>
        <v>7.294598281999999</v>
      </c>
      <c r="Z147" s="76">
        <f t="shared" si="18"/>
        <v>7.294598281999999</v>
      </c>
    </row>
    <row r="148" spans="1:28">
      <c r="A148" s="44" t="s">
        <v>29</v>
      </c>
      <c r="B148" s="76">
        <f t="shared" si="17"/>
        <v>773.22499999999991</v>
      </c>
      <c r="C148" s="76">
        <f t="shared" si="17"/>
        <v>23.258842850000001</v>
      </c>
      <c r="D148" s="76">
        <f t="shared" ref="D148:Z148" si="19">D134-D$140</f>
        <v>23.258842850000001</v>
      </c>
      <c r="E148" s="76">
        <f t="shared" si="19"/>
        <v>23.258842850000001</v>
      </c>
      <c r="F148" s="76">
        <f t="shared" si="19"/>
        <v>23.258842850000001</v>
      </c>
      <c r="G148" s="76">
        <f t="shared" si="19"/>
        <v>23.258842850000001</v>
      </c>
      <c r="H148" s="76">
        <f t="shared" si="19"/>
        <v>23.258842850000001</v>
      </c>
      <c r="I148" s="76">
        <f t="shared" si="19"/>
        <v>23.258842850000001</v>
      </c>
      <c r="J148" s="76">
        <f t="shared" si="19"/>
        <v>23.258842850000001</v>
      </c>
      <c r="K148" s="76">
        <f t="shared" si="19"/>
        <v>23.258842850000001</v>
      </c>
      <c r="L148" s="76">
        <f t="shared" si="19"/>
        <v>23.258842850000001</v>
      </c>
      <c r="M148" s="76">
        <f t="shared" si="19"/>
        <v>23.258842850000001</v>
      </c>
      <c r="N148" s="76">
        <f t="shared" si="19"/>
        <v>23.258842850000001</v>
      </c>
      <c r="O148" s="76">
        <f t="shared" si="19"/>
        <v>23.258842850000001</v>
      </c>
      <c r="P148" s="76">
        <f t="shared" si="19"/>
        <v>23.258842850000001</v>
      </c>
      <c r="Q148" s="76">
        <f t="shared" si="19"/>
        <v>23.258842850000001</v>
      </c>
      <c r="R148" s="76">
        <f t="shared" si="19"/>
        <v>23.258842850000001</v>
      </c>
      <c r="S148" s="76">
        <f t="shared" si="19"/>
        <v>23.258842850000001</v>
      </c>
      <c r="T148" s="76">
        <f t="shared" si="19"/>
        <v>23.258842850000001</v>
      </c>
      <c r="U148" s="76">
        <f t="shared" si="19"/>
        <v>23.258842850000001</v>
      </c>
      <c r="V148" s="76">
        <f t="shared" si="19"/>
        <v>23.258842850000001</v>
      </c>
      <c r="W148" s="76">
        <f t="shared" si="19"/>
        <v>23.258842850000001</v>
      </c>
      <c r="X148" s="76">
        <f t="shared" si="19"/>
        <v>23.258842850000001</v>
      </c>
      <c r="Y148" s="76">
        <f t="shared" si="19"/>
        <v>23.258842850000001</v>
      </c>
      <c r="Z148" s="76">
        <f t="shared" si="19"/>
        <v>23.258842850000001</v>
      </c>
    </row>
    <row r="149" spans="1:28">
      <c r="A149" s="1" t="s">
        <v>30</v>
      </c>
      <c r="B149" s="76">
        <f t="shared" si="17"/>
        <v>1571.4499999999998</v>
      </c>
      <c r="C149" s="76">
        <f t="shared" si="17"/>
        <v>56.517685700000001</v>
      </c>
      <c r="D149" s="76">
        <f t="shared" ref="D149:Z149" si="20">D135-D$140</f>
        <v>56.517685700000001</v>
      </c>
      <c r="E149" s="76">
        <f t="shared" si="20"/>
        <v>56.517685700000001</v>
      </c>
      <c r="F149" s="76">
        <f t="shared" si="20"/>
        <v>56.517685700000001</v>
      </c>
      <c r="G149" s="76">
        <f t="shared" si="20"/>
        <v>56.517685700000001</v>
      </c>
      <c r="H149" s="76">
        <f t="shared" si="20"/>
        <v>56.517685700000001</v>
      </c>
      <c r="I149" s="76">
        <f t="shared" si="20"/>
        <v>56.517685700000001</v>
      </c>
      <c r="J149" s="76">
        <f t="shared" si="20"/>
        <v>56.517685700000001</v>
      </c>
      <c r="K149" s="76">
        <f t="shared" si="20"/>
        <v>56.517685700000001</v>
      </c>
      <c r="L149" s="76">
        <f t="shared" si="20"/>
        <v>56.517685700000001</v>
      </c>
      <c r="M149" s="76">
        <f t="shared" si="20"/>
        <v>56.517685700000001</v>
      </c>
      <c r="N149" s="76">
        <f t="shared" si="20"/>
        <v>56.517685700000001</v>
      </c>
      <c r="O149" s="76">
        <f t="shared" si="20"/>
        <v>56.517685700000001</v>
      </c>
      <c r="P149" s="76">
        <f t="shared" si="20"/>
        <v>56.517685700000001</v>
      </c>
      <c r="Q149" s="76">
        <f t="shared" si="20"/>
        <v>56.517685700000001</v>
      </c>
      <c r="R149" s="76">
        <f t="shared" si="20"/>
        <v>56.517685700000001</v>
      </c>
      <c r="S149" s="76">
        <f t="shared" si="20"/>
        <v>56.517685700000001</v>
      </c>
      <c r="T149" s="76">
        <f t="shared" si="20"/>
        <v>56.517685700000001</v>
      </c>
      <c r="U149" s="76">
        <f t="shared" si="20"/>
        <v>56.517685700000001</v>
      </c>
      <c r="V149" s="76">
        <f t="shared" si="20"/>
        <v>56.517685700000001</v>
      </c>
      <c r="W149" s="76">
        <f t="shared" si="20"/>
        <v>56.517685700000001</v>
      </c>
      <c r="X149" s="76">
        <f t="shared" si="20"/>
        <v>56.517685700000001</v>
      </c>
      <c r="Y149" s="76">
        <f t="shared" si="20"/>
        <v>56.517685700000001</v>
      </c>
      <c r="Z149" s="76">
        <f t="shared" si="20"/>
        <v>56.517685700000001</v>
      </c>
    </row>
    <row r="150" spans="1:28">
      <c r="A150" s="1"/>
    </row>
    <row r="151" spans="1:28">
      <c r="A151" s="27" t="s">
        <v>16</v>
      </c>
    </row>
    <row r="152" spans="1:28">
      <c r="A152" s="44" t="s">
        <v>27</v>
      </c>
      <c r="B152" s="76">
        <f>B146/(1+$B$91)^$B$118</f>
        <v>121.30180180180177</v>
      </c>
      <c r="C152" s="76">
        <f>C146/(1+$B$91)^C$118</f>
        <v>-2.7174997402808212</v>
      </c>
      <c r="D152" s="76">
        <f>D146/(1+$B$91)^D$118</f>
        <v>-2.448197964216956</v>
      </c>
      <c r="E152" s="76">
        <f t="shared" ref="E152:Z154" si="21">E146/(1+$B$91)^E$118</f>
        <v>-2.2055837515468069</v>
      </c>
      <c r="F152" s="76">
        <f t="shared" si="21"/>
        <v>-1.987012388780907</v>
      </c>
      <c r="G152" s="76">
        <f t="shared" si="21"/>
        <v>-1.7901012511539702</v>
      </c>
      <c r="H152" s="76">
        <f t="shared" si="21"/>
        <v>-1.6127038298684415</v>
      </c>
      <c r="I152" s="76">
        <f t="shared" si="21"/>
        <v>-1.4528863332148119</v>
      </c>
      <c r="J152" s="76">
        <f t="shared" si="21"/>
        <v>-1.3089066064998305</v>
      </c>
      <c r="K152" s="76">
        <f t="shared" si="21"/>
        <v>-1.1791951409908381</v>
      </c>
      <c r="L152" s="76">
        <f t="shared" si="21"/>
        <v>-1.0623379648566109</v>
      </c>
      <c r="M152" s="76">
        <f t="shared" si="21"/>
        <v>-0.95706122960055029</v>
      </c>
      <c r="N152" s="76">
        <f t="shared" si="21"/>
        <v>-0.8622173239644596</v>
      </c>
      <c r="O152" s="76">
        <f t="shared" si="21"/>
        <v>-0.7767723639319456</v>
      </c>
      <c r="P152" s="76">
        <f t="shared" si="21"/>
        <v>-0.69979492246121233</v>
      </c>
      <c r="Q152" s="76">
        <f t="shared" si="21"/>
        <v>-0.63044587609118208</v>
      </c>
      <c r="R152" s="76">
        <f t="shared" si="21"/>
        <v>-0.56796925773980367</v>
      </c>
      <c r="S152" s="76">
        <f t="shared" si="21"/>
        <v>-0.51168401598180513</v>
      </c>
      <c r="T152" s="76">
        <f t="shared" si="21"/>
        <v>-0.46097659097459914</v>
      </c>
      <c r="U152" s="76">
        <f t="shared" si="21"/>
        <v>-0.41529422610324246</v>
      </c>
      <c r="V152" s="76">
        <f t="shared" si="21"/>
        <v>-0.37413894243535351</v>
      </c>
      <c r="W152" s="76">
        <f t="shared" si="21"/>
        <v>-0.33706211030212024</v>
      </c>
      <c r="X152" s="76">
        <f t="shared" si="21"/>
        <v>-0.30365955883073897</v>
      </c>
      <c r="Y152" s="76">
        <f t="shared" si="21"/>
        <v>-0.27356717011778281</v>
      </c>
      <c r="Z152" s="76">
        <f t="shared" si="21"/>
        <v>-0.24645691001602052</v>
      </c>
      <c r="AA152" s="23"/>
      <c r="AB152" s="23"/>
    </row>
    <row r="153" spans="1:28">
      <c r="A153" s="44" t="s">
        <v>28</v>
      </c>
      <c r="B153" s="76">
        <f>B147/(1+$B$91)^$B$118</f>
        <v>351.42072072072062</v>
      </c>
      <c r="C153" s="76">
        <f>C147/(1+$B$91)^$B$118</f>
        <v>6.5717101639639628</v>
      </c>
      <c r="D153" s="76">
        <f t="shared" ref="D153:S153" si="22">D147/(1+$B$91)^D$118</f>
        <v>5.3337473938511177</v>
      </c>
      <c r="E153" s="76">
        <f t="shared" si="22"/>
        <v>4.8051778322983036</v>
      </c>
      <c r="F153" s="76">
        <f t="shared" si="22"/>
        <v>4.3289890381065792</v>
      </c>
      <c r="G153" s="76">
        <f t="shared" si="22"/>
        <v>3.8999901244203419</v>
      </c>
      <c r="H153" s="76">
        <f t="shared" si="22"/>
        <v>3.5135046165949024</v>
      </c>
      <c r="I153" s="76">
        <f t="shared" si="22"/>
        <v>3.1653194744098214</v>
      </c>
      <c r="J153" s="76">
        <f t="shared" si="22"/>
        <v>2.8516391661349738</v>
      </c>
      <c r="K153" s="76">
        <f t="shared" si="22"/>
        <v>2.5690442938152915</v>
      </c>
      <c r="L153" s="76">
        <f t="shared" si="22"/>
        <v>2.3144543187525146</v>
      </c>
      <c r="M153" s="76">
        <f t="shared" si="22"/>
        <v>2.0850939808581215</v>
      </c>
      <c r="N153" s="76">
        <f t="shared" si="22"/>
        <v>1.8784630458181273</v>
      </c>
      <c r="O153" s="76">
        <f t="shared" si="22"/>
        <v>1.6923090502866009</v>
      </c>
      <c r="P153" s="76">
        <f t="shared" si="22"/>
        <v>1.524602748005947</v>
      </c>
      <c r="Q153" s="76">
        <f t="shared" si="22"/>
        <v>1.3735159891945465</v>
      </c>
      <c r="R153" s="76">
        <f t="shared" si="22"/>
        <v>1.2374017920671589</v>
      </c>
      <c r="S153" s="76">
        <f t="shared" si="22"/>
        <v>1.1147763892496927</v>
      </c>
      <c r="T153" s="76">
        <f t="shared" si="21"/>
        <v>1.0043030533781014</v>
      </c>
      <c r="U153" s="76">
        <f t="shared" si="21"/>
        <v>0.90477752556585711</v>
      </c>
      <c r="V153" s="76">
        <f t="shared" si="21"/>
        <v>0.81511488789716846</v>
      </c>
      <c r="W153" s="76">
        <f t="shared" si="21"/>
        <v>0.73433773684429593</v>
      </c>
      <c r="X153" s="76">
        <f t="shared" si="21"/>
        <v>0.66156552868855489</v>
      </c>
      <c r="Y153" s="76">
        <f t="shared" si="21"/>
        <v>0.59600498080049968</v>
      </c>
      <c r="Z153" s="76">
        <f t="shared" si="21"/>
        <v>0.53694142414459423</v>
      </c>
      <c r="AA153" s="23"/>
      <c r="AB153" s="23"/>
    </row>
    <row r="154" spans="1:28">
      <c r="A154" s="44" t="s">
        <v>29</v>
      </c>
      <c r="B154" s="76">
        <f>B148/(1+$B$91)^$B$118</f>
        <v>696.59909909909891</v>
      </c>
      <c r="C154" s="76">
        <f>C148/(1+$B$91)^$B$118</f>
        <v>20.953912477477477</v>
      </c>
      <c r="D154" s="76">
        <f>D148/(1+$B$91)^D$118</f>
        <v>17.00666543095323</v>
      </c>
      <c r="E154" s="76">
        <f t="shared" si="21"/>
        <v>15.321320208065972</v>
      </c>
      <c r="F154" s="76">
        <f t="shared" si="21"/>
        <v>13.802991178437811</v>
      </c>
      <c r="G154" s="76">
        <f t="shared" si="21"/>
        <v>12.435127187781811</v>
      </c>
      <c r="H154" s="76">
        <f t="shared" si="21"/>
        <v>11.202817286289919</v>
      </c>
      <c r="I154" s="76">
        <f t="shared" si="21"/>
        <v>10.092628185846772</v>
      </c>
      <c r="J154" s="76">
        <f t="shared" si="21"/>
        <v>9.0924578250871821</v>
      </c>
      <c r="K154" s="76">
        <f t="shared" si="21"/>
        <v>8.191403446024486</v>
      </c>
      <c r="L154" s="76">
        <f t="shared" si="21"/>
        <v>7.3796427441662038</v>
      </c>
      <c r="M154" s="76">
        <f t="shared" si="21"/>
        <v>6.6483267965461295</v>
      </c>
      <c r="N154" s="76">
        <f t="shared" si="21"/>
        <v>5.989483600492008</v>
      </c>
      <c r="O154" s="76">
        <f t="shared" si="21"/>
        <v>5.3959311716144214</v>
      </c>
      <c r="P154" s="76">
        <f t="shared" si="21"/>
        <v>4.8611992537066868</v>
      </c>
      <c r="Q154" s="76">
        <f t="shared" si="21"/>
        <v>4.3794587871231396</v>
      </c>
      <c r="R154" s="76">
        <f t="shared" si="21"/>
        <v>3.9454583667776033</v>
      </c>
      <c r="S154" s="76">
        <f t="shared" si="21"/>
        <v>3.5544669970969398</v>
      </c>
      <c r="T154" s="76">
        <f t="shared" si="21"/>
        <v>3.2022225199071528</v>
      </c>
      <c r="U154" s="76">
        <f t="shared" si="21"/>
        <v>2.8848851530695065</v>
      </c>
      <c r="V154" s="76">
        <f t="shared" si="21"/>
        <v>2.5989956333959516</v>
      </c>
      <c r="W154" s="76">
        <f t="shared" si="21"/>
        <v>2.3414375075639202</v>
      </c>
      <c r="X154" s="76">
        <f t="shared" si="21"/>
        <v>2.1094031599674961</v>
      </c>
      <c r="Y154" s="76">
        <f t="shared" si="21"/>
        <v>1.9003632071779237</v>
      </c>
      <c r="Z154" s="76">
        <f t="shared" si="21"/>
        <v>1.7120389253855166</v>
      </c>
      <c r="AA154" s="23"/>
      <c r="AB154" s="23"/>
    </row>
    <row r="155" spans="1:28">
      <c r="A155" s="1" t="s">
        <v>30</v>
      </c>
      <c r="B155" s="76">
        <f>B149/(1+$B$91)^$B$118</f>
        <v>1415.7207207207205</v>
      </c>
      <c r="C155" s="76">
        <f>C149/(1+$B$91)^C$118</f>
        <v>45.871021589156719</v>
      </c>
      <c r="D155" s="76">
        <f>D149/(1+$B$91)^D$118</f>
        <v>41.325244674915957</v>
      </c>
      <c r="E155" s="76">
        <f t="shared" ref="E155:Z155" si="23">E149/(1+$B$91)^E$118</f>
        <v>37.229950157581946</v>
      </c>
      <c r="F155" s="76">
        <f t="shared" si="23"/>
        <v>33.540495637461206</v>
      </c>
      <c r="G155" s="76">
        <f t="shared" si="23"/>
        <v>30.216662736451539</v>
      </c>
      <c r="H155" s="76">
        <f t="shared" si="23"/>
        <v>27.22221868148787</v>
      </c>
      <c r="I155" s="76">
        <f t="shared" si="23"/>
        <v>24.524521334673754</v>
      </c>
      <c r="J155" s="76">
        <f t="shared" si="23"/>
        <v>22.094163364570946</v>
      </c>
      <c r="K155" s="76">
        <f t="shared" si="23"/>
        <v>19.904651679793641</v>
      </c>
      <c r="L155" s="76">
        <f t="shared" si="23"/>
        <v>17.932118630444723</v>
      </c>
      <c r="M155" s="76">
        <f t="shared" si="23"/>
        <v>16.155061829229478</v>
      </c>
      <c r="N155" s="76">
        <f t="shared" si="23"/>
        <v>14.554109756062592</v>
      </c>
      <c r="O155" s="76">
        <f t="shared" si="23"/>
        <v>13.11181059104738</v>
      </c>
      <c r="P155" s="76">
        <f t="shared" si="23"/>
        <v>11.81244197391656</v>
      </c>
      <c r="Q155" s="76">
        <f t="shared" si="23"/>
        <v>10.641839616141043</v>
      </c>
      <c r="R155" s="76">
        <f t="shared" si="23"/>
        <v>9.5872428974243622</v>
      </c>
      <c r="S155" s="76">
        <f t="shared" si="23"/>
        <v>8.6371557634453708</v>
      </c>
      <c r="T155" s="76">
        <f t="shared" si="23"/>
        <v>7.7812214085093423</v>
      </c>
      <c r="U155" s="76">
        <f t="shared" si="23"/>
        <v>7.0101093770354428</v>
      </c>
      <c r="V155" s="76">
        <f t="shared" si="23"/>
        <v>6.315413853185083</v>
      </c>
      <c r="W155" s="76">
        <f t="shared" si="23"/>
        <v>5.6895620298964706</v>
      </c>
      <c r="X155" s="76">
        <f t="shared" si="23"/>
        <v>5.12573155846529</v>
      </c>
      <c r="Y155" s="76">
        <f t="shared" si="23"/>
        <v>4.6177761787975573</v>
      </c>
      <c r="Z155" s="76">
        <f t="shared" si="23"/>
        <v>4.1601587196374377</v>
      </c>
      <c r="AA155" s="23"/>
      <c r="AB155" s="23"/>
    </row>
    <row r="156" spans="1:28">
      <c r="A156" s="1"/>
    </row>
    <row r="157" spans="1:28">
      <c r="A157" s="27" t="s">
        <v>17</v>
      </c>
    </row>
    <row r="158" spans="1:28">
      <c r="A158" s="44" t="s">
        <v>27</v>
      </c>
      <c r="B158" s="76">
        <f>B152</f>
        <v>121.30180180180177</v>
      </c>
      <c r="C158" s="76">
        <f>(B158+C152)*(1+$B$92)</f>
        <v>118.58430206152096</v>
      </c>
      <c r="D158" s="76">
        <f t="shared" ref="D158:F158" si="24">(C158+D152)*(1+$B$92)</f>
        <v>116.136104097304</v>
      </c>
      <c r="E158" s="76">
        <f t="shared" si="24"/>
        <v>113.93052034575719</v>
      </c>
      <c r="F158" s="76">
        <f t="shared" si="24"/>
        <v>111.94350795697628</v>
      </c>
      <c r="G158" s="76">
        <f t="shared" ref="G158:Z158" si="25">(F158+G152)*(1+$B$92)</f>
        <v>110.15340670582231</v>
      </c>
      <c r="H158" s="76">
        <f t="shared" si="25"/>
        <v>108.54070287595387</v>
      </c>
      <c r="I158" s="76">
        <f t="shared" si="25"/>
        <v>107.08781654273906</v>
      </c>
      <c r="J158" s="76">
        <f t="shared" si="25"/>
        <v>105.77890993623923</v>
      </c>
      <c r="K158" s="76">
        <f t="shared" si="25"/>
        <v>104.59971479524839</v>
      </c>
      <c r="L158" s="76">
        <f t="shared" si="25"/>
        <v>103.53737683039178</v>
      </c>
      <c r="M158" s="76">
        <f t="shared" si="25"/>
        <v>102.58031560079122</v>
      </c>
      <c r="N158" s="76">
        <f t="shared" si="25"/>
        <v>101.71809827682677</v>
      </c>
      <c r="O158" s="76">
        <f t="shared" si="25"/>
        <v>100.94132591289483</v>
      </c>
      <c r="P158" s="76">
        <f t="shared" si="25"/>
        <v>100.24153099043362</v>
      </c>
      <c r="Q158" s="76">
        <f t="shared" si="25"/>
        <v>99.61108511434243</v>
      </c>
      <c r="R158" s="76">
        <f t="shared" si="25"/>
        <v>99.043115856602626</v>
      </c>
      <c r="S158" s="76">
        <f t="shared" si="25"/>
        <v>98.531431840620826</v>
      </c>
      <c r="T158" s="76">
        <f t="shared" si="25"/>
        <v>98.07045524964623</v>
      </c>
      <c r="U158" s="76">
        <f t="shared" si="25"/>
        <v>97.655161023542988</v>
      </c>
      <c r="V158" s="76">
        <f t="shared" si="25"/>
        <v>97.281022081107636</v>
      </c>
      <c r="W158" s="76">
        <f t="shared" si="25"/>
        <v>96.943959970805523</v>
      </c>
      <c r="X158" s="76">
        <f t="shared" si="25"/>
        <v>96.640300411974778</v>
      </c>
      <c r="Y158" s="76">
        <f t="shared" si="25"/>
        <v>96.366733241856991</v>
      </c>
      <c r="Z158" s="76">
        <f t="shared" si="25"/>
        <v>96.120276331840969</v>
      </c>
    </row>
    <row r="159" spans="1:28">
      <c r="A159" s="44" t="s">
        <v>28</v>
      </c>
      <c r="B159" s="76">
        <f>B153</f>
        <v>351.42072072072062</v>
      </c>
      <c r="C159" s="76">
        <f t="shared" ref="C159:F161" si="26">(B159+C153)*(1+$B$92)</f>
        <v>357.99243088468461</v>
      </c>
      <c r="D159" s="76">
        <f t="shared" si="26"/>
        <v>363.32617827853574</v>
      </c>
      <c r="E159" s="76">
        <f t="shared" si="26"/>
        <v>368.13135611083402</v>
      </c>
      <c r="F159" s="76">
        <f t="shared" si="26"/>
        <v>372.46034514894058</v>
      </c>
      <c r="G159" s="76">
        <f t="shared" ref="G159:Z159" si="27">(F159+G153)*(1+$B$92)</f>
        <v>376.36033527336093</v>
      </c>
      <c r="H159" s="76">
        <f t="shared" si="27"/>
        <v>379.87383988995583</v>
      </c>
      <c r="I159" s="76">
        <f t="shared" si="27"/>
        <v>383.03915936436567</v>
      </c>
      <c r="J159" s="76">
        <f t="shared" si="27"/>
        <v>385.89079853050066</v>
      </c>
      <c r="K159" s="76">
        <f t="shared" si="27"/>
        <v>388.45984282431596</v>
      </c>
      <c r="L159" s="76">
        <f t="shared" si="27"/>
        <v>390.77429714306845</v>
      </c>
      <c r="M159" s="76">
        <f t="shared" si="27"/>
        <v>392.85939112392657</v>
      </c>
      <c r="N159" s="76">
        <f t="shared" si="27"/>
        <v>394.73785416974471</v>
      </c>
      <c r="O159" s="76">
        <f t="shared" si="27"/>
        <v>396.43016322003132</v>
      </c>
      <c r="P159" s="76">
        <f t="shared" si="27"/>
        <v>397.95476596803729</v>
      </c>
      <c r="Q159" s="76">
        <f t="shared" si="27"/>
        <v>399.32828195723187</v>
      </c>
      <c r="R159" s="76">
        <f t="shared" si="27"/>
        <v>400.56568374929901</v>
      </c>
      <c r="S159" s="76">
        <f t="shared" si="27"/>
        <v>401.68046013854871</v>
      </c>
      <c r="T159" s="76">
        <f t="shared" si="27"/>
        <v>402.68476319192683</v>
      </c>
      <c r="U159" s="76">
        <f t="shared" si="27"/>
        <v>403.5895407174927</v>
      </c>
      <c r="V159" s="76">
        <f t="shared" si="27"/>
        <v>404.40465560538985</v>
      </c>
      <c r="W159" s="76">
        <f t="shared" si="27"/>
        <v>405.13899334223413</v>
      </c>
      <c r="X159" s="76">
        <f t="shared" si="27"/>
        <v>405.80055887092266</v>
      </c>
      <c r="Y159" s="76">
        <f t="shared" si="27"/>
        <v>406.39656385172316</v>
      </c>
      <c r="Z159" s="76">
        <f t="shared" si="27"/>
        <v>406.93350527586773</v>
      </c>
    </row>
    <row r="160" spans="1:28">
      <c r="A160" s="44" t="s">
        <v>29</v>
      </c>
      <c r="B160" s="76">
        <f>B154</f>
        <v>696.59909909909891</v>
      </c>
      <c r="C160" s="76">
        <f t="shared" si="26"/>
        <v>717.55301157657641</v>
      </c>
      <c r="D160" s="76">
        <f t="shared" si="26"/>
        <v>734.55967700752967</v>
      </c>
      <c r="E160" s="76">
        <f t="shared" si="26"/>
        <v>749.8809972155957</v>
      </c>
      <c r="F160" s="76">
        <f t="shared" si="26"/>
        <v>763.68398839403346</v>
      </c>
      <c r="G160" s="76">
        <f t="shared" ref="G160:Z160" si="28">(F160+G154)*(1+$B$92)</f>
        <v>776.11911558181532</v>
      </c>
      <c r="H160" s="76">
        <f t="shared" si="28"/>
        <v>787.32193286810525</v>
      </c>
      <c r="I160" s="76">
        <f t="shared" si="28"/>
        <v>797.41456105395207</v>
      </c>
      <c r="J160" s="76">
        <f t="shared" si="28"/>
        <v>806.50701887903926</v>
      </c>
      <c r="K160" s="76">
        <f t="shared" si="28"/>
        <v>814.6984223250638</v>
      </c>
      <c r="L160" s="76">
        <f t="shared" si="28"/>
        <v>822.07806506922998</v>
      </c>
      <c r="M160" s="76">
        <f t="shared" si="28"/>
        <v>828.72639186577612</v>
      </c>
      <c r="N160" s="76">
        <f t="shared" si="28"/>
        <v>834.71587546626813</v>
      </c>
      <c r="O160" s="76">
        <f t="shared" si="28"/>
        <v>840.11180663788252</v>
      </c>
      <c r="P160" s="76">
        <f t="shared" si="28"/>
        <v>844.9730058915892</v>
      </c>
      <c r="Q160" s="76">
        <f t="shared" si="28"/>
        <v>849.35246467871229</v>
      </c>
      <c r="R160" s="76">
        <f t="shared" si="28"/>
        <v>853.29792304548994</v>
      </c>
      <c r="S160" s="76">
        <f t="shared" si="28"/>
        <v>856.85239004258688</v>
      </c>
      <c r="T160" s="76">
        <f t="shared" si="28"/>
        <v>860.05461256249407</v>
      </c>
      <c r="U160" s="76">
        <f t="shared" si="28"/>
        <v>862.93949771556356</v>
      </c>
      <c r="V160" s="76">
        <f t="shared" si="28"/>
        <v>865.53849334895949</v>
      </c>
      <c r="W160" s="76">
        <f t="shared" si="28"/>
        <v>867.8799308565234</v>
      </c>
      <c r="X160" s="76">
        <f t="shared" si="28"/>
        <v>869.98933401649094</v>
      </c>
      <c r="Y160" s="76">
        <f t="shared" si="28"/>
        <v>871.88969722366892</v>
      </c>
      <c r="Z160" s="76">
        <f t="shared" si="28"/>
        <v>873.60173614905443</v>
      </c>
    </row>
    <row r="161" spans="1:26">
      <c r="A161" s="1" t="s">
        <v>30</v>
      </c>
      <c r="B161" s="76">
        <f>B155</f>
        <v>1415.7207207207205</v>
      </c>
      <c r="C161" s="76">
        <f t="shared" si="26"/>
        <v>1461.5917423098772</v>
      </c>
      <c r="D161" s="76">
        <f t="shared" si="26"/>
        <v>1502.9169869847931</v>
      </c>
      <c r="E161" s="76">
        <f t="shared" si="26"/>
        <v>1540.146937142375</v>
      </c>
      <c r="F161" s="76">
        <f t="shared" si="26"/>
        <v>1573.6874327798362</v>
      </c>
      <c r="G161" s="76">
        <f>(F161+G155)*(1+$B$92)</f>
        <v>1603.9040955162877</v>
      </c>
      <c r="H161" s="76">
        <f t="shared" ref="H161:Z161" si="29">(G161+H155)*(1+$B$92)</f>
        <v>1631.1263141977756</v>
      </c>
      <c r="I161" s="76">
        <f t="shared" si="29"/>
        <v>1655.6508355324495</v>
      </c>
      <c r="J161" s="76">
        <f t="shared" si="29"/>
        <v>1677.7449988970204</v>
      </c>
      <c r="K161" s="76">
        <f t="shared" si="29"/>
        <v>1697.6496505768141</v>
      </c>
      <c r="L161" s="76">
        <f t="shared" si="29"/>
        <v>1715.5817692072587</v>
      </c>
      <c r="M161" s="76">
        <f t="shared" si="29"/>
        <v>1731.7368310364882</v>
      </c>
      <c r="N161" s="76">
        <f t="shared" si="29"/>
        <v>1746.2909407925508</v>
      </c>
      <c r="O161" s="76">
        <f t="shared" si="29"/>
        <v>1759.4027513835981</v>
      </c>
      <c r="P161" s="76">
        <f t="shared" si="29"/>
        <v>1771.2151933575146</v>
      </c>
      <c r="Q161" s="76">
        <f t="shared" si="29"/>
        <v>1781.8570329736556</v>
      </c>
      <c r="R161" s="76">
        <f t="shared" si="29"/>
        <v>1791.44427587108</v>
      </c>
      <c r="S161" s="76">
        <f t="shared" si="29"/>
        <v>1800.0814316345254</v>
      </c>
      <c r="T161" s="76">
        <f t="shared" si="29"/>
        <v>1807.8626530430347</v>
      </c>
      <c r="U161" s="76">
        <f t="shared" si="29"/>
        <v>1814.8727624200701</v>
      </c>
      <c r="V161" s="76">
        <f t="shared" si="29"/>
        <v>1821.1881762732553</v>
      </c>
      <c r="W161" s="76">
        <f t="shared" si="29"/>
        <v>1826.8777383031518</v>
      </c>
      <c r="X161" s="76">
        <f t="shared" si="29"/>
        <v>1832.0034698616171</v>
      </c>
      <c r="Y161" s="76">
        <f t="shared" si="29"/>
        <v>1836.6212460404147</v>
      </c>
      <c r="Z161" s="76">
        <f t="shared" si="29"/>
        <v>1840.7814047600521</v>
      </c>
    </row>
    <row r="163" spans="1:26" s="38" customFormat="1"/>
  </sheetData>
  <mergeCells count="4">
    <mergeCell ref="F101:H101"/>
    <mergeCell ref="A3:B3"/>
    <mergeCell ref="F18:H18"/>
    <mergeCell ref="A85:B85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163"/>
  <sheetViews>
    <sheetView zoomScale="60" zoomScaleNormal="60" workbookViewId="0">
      <selection activeCell="A37" sqref="A37"/>
    </sheetView>
  </sheetViews>
  <sheetFormatPr defaultRowHeight="15"/>
  <cols>
    <col min="1" max="1" width="55" style="2" customWidth="1"/>
    <col min="2" max="2" width="28" style="2" customWidth="1"/>
    <col min="3" max="3" width="16.28515625" style="2" bestFit="1" customWidth="1"/>
    <col min="4" max="4" width="17.5703125" style="2" customWidth="1"/>
    <col min="5" max="5" width="24.7109375" style="2" customWidth="1"/>
    <col min="6" max="6" width="15.28515625" style="2" customWidth="1"/>
    <col min="7" max="7" width="15.140625" style="2" bestFit="1" customWidth="1"/>
    <col min="8" max="8" width="16.5703125" style="2" bestFit="1" customWidth="1"/>
    <col min="9" max="9" width="16.28515625" style="2" customWidth="1"/>
    <col min="10" max="10" width="17.5703125" style="2" customWidth="1"/>
    <col min="11" max="11" width="18.28515625" style="2" customWidth="1"/>
    <col min="12" max="26" width="15.42578125" style="2" bestFit="1" customWidth="1"/>
    <col min="27" max="27" width="13.140625" style="2" bestFit="1" customWidth="1"/>
    <col min="28" max="238" width="9.140625" style="2"/>
    <col min="239" max="239" width="55" style="2" customWidth="1"/>
    <col min="240" max="240" width="28" style="2" customWidth="1"/>
    <col min="241" max="241" width="15.140625" style="2" bestFit="1" customWidth="1"/>
    <col min="242" max="242" width="22.42578125" style="2" customWidth="1"/>
    <col min="243" max="243" width="55" style="2" customWidth="1"/>
    <col min="244" max="244" width="28.42578125" style="2" customWidth="1"/>
    <col min="245" max="245" width="15.140625" style="2" bestFit="1" customWidth="1"/>
    <col min="246" max="270" width="15.42578125" style="2" bestFit="1" customWidth="1"/>
    <col min="271" max="494" width="9.140625" style="2"/>
    <col min="495" max="495" width="55" style="2" customWidth="1"/>
    <col min="496" max="496" width="28" style="2" customWidth="1"/>
    <col min="497" max="497" width="15.140625" style="2" bestFit="1" customWidth="1"/>
    <col min="498" max="498" width="22.42578125" style="2" customWidth="1"/>
    <col min="499" max="499" width="55" style="2" customWidth="1"/>
    <col min="500" max="500" width="28.42578125" style="2" customWidth="1"/>
    <col min="501" max="501" width="15.140625" style="2" bestFit="1" customWidth="1"/>
    <col min="502" max="526" width="15.42578125" style="2" bestFit="1" customWidth="1"/>
    <col min="527" max="750" width="9.140625" style="2"/>
    <col min="751" max="751" width="55" style="2" customWidth="1"/>
    <col min="752" max="752" width="28" style="2" customWidth="1"/>
    <col min="753" max="753" width="15.140625" style="2" bestFit="1" customWidth="1"/>
    <col min="754" max="754" width="22.42578125" style="2" customWidth="1"/>
    <col min="755" max="755" width="55" style="2" customWidth="1"/>
    <col min="756" max="756" width="28.42578125" style="2" customWidth="1"/>
    <col min="757" max="757" width="15.140625" style="2" bestFit="1" customWidth="1"/>
    <col min="758" max="782" width="15.42578125" style="2" bestFit="1" customWidth="1"/>
    <col min="783" max="1006" width="9.140625" style="2"/>
    <col min="1007" max="1007" width="55" style="2" customWidth="1"/>
    <col min="1008" max="1008" width="28" style="2" customWidth="1"/>
    <col min="1009" max="1009" width="15.140625" style="2" bestFit="1" customWidth="1"/>
    <col min="1010" max="1010" width="22.42578125" style="2" customWidth="1"/>
    <col min="1011" max="1011" width="55" style="2" customWidth="1"/>
    <col min="1012" max="1012" width="28.42578125" style="2" customWidth="1"/>
    <col min="1013" max="1013" width="15.140625" style="2" bestFit="1" customWidth="1"/>
    <col min="1014" max="1038" width="15.42578125" style="2" bestFit="1" customWidth="1"/>
    <col min="1039" max="1262" width="9.140625" style="2"/>
    <col min="1263" max="1263" width="55" style="2" customWidth="1"/>
    <col min="1264" max="1264" width="28" style="2" customWidth="1"/>
    <col min="1265" max="1265" width="15.140625" style="2" bestFit="1" customWidth="1"/>
    <col min="1266" max="1266" width="22.42578125" style="2" customWidth="1"/>
    <col min="1267" max="1267" width="55" style="2" customWidth="1"/>
    <col min="1268" max="1268" width="28.42578125" style="2" customWidth="1"/>
    <col min="1269" max="1269" width="15.140625" style="2" bestFit="1" customWidth="1"/>
    <col min="1270" max="1294" width="15.42578125" style="2" bestFit="1" customWidth="1"/>
    <col min="1295" max="1518" width="9.140625" style="2"/>
    <col min="1519" max="1519" width="55" style="2" customWidth="1"/>
    <col min="1520" max="1520" width="28" style="2" customWidth="1"/>
    <col min="1521" max="1521" width="15.140625" style="2" bestFit="1" customWidth="1"/>
    <col min="1522" max="1522" width="22.42578125" style="2" customWidth="1"/>
    <col min="1523" max="1523" width="55" style="2" customWidth="1"/>
    <col min="1524" max="1524" width="28.42578125" style="2" customWidth="1"/>
    <col min="1525" max="1525" width="15.140625" style="2" bestFit="1" customWidth="1"/>
    <col min="1526" max="1550" width="15.42578125" style="2" bestFit="1" customWidth="1"/>
    <col min="1551" max="1774" width="9.140625" style="2"/>
    <col min="1775" max="1775" width="55" style="2" customWidth="1"/>
    <col min="1776" max="1776" width="28" style="2" customWidth="1"/>
    <col min="1777" max="1777" width="15.140625" style="2" bestFit="1" customWidth="1"/>
    <col min="1778" max="1778" width="22.42578125" style="2" customWidth="1"/>
    <col min="1779" max="1779" width="55" style="2" customWidth="1"/>
    <col min="1780" max="1780" width="28.42578125" style="2" customWidth="1"/>
    <col min="1781" max="1781" width="15.140625" style="2" bestFit="1" customWidth="1"/>
    <col min="1782" max="1806" width="15.42578125" style="2" bestFit="1" customWidth="1"/>
    <col min="1807" max="2030" width="9.140625" style="2"/>
    <col min="2031" max="2031" width="55" style="2" customWidth="1"/>
    <col min="2032" max="2032" width="28" style="2" customWidth="1"/>
    <col min="2033" max="2033" width="15.140625" style="2" bestFit="1" customWidth="1"/>
    <col min="2034" max="2034" width="22.42578125" style="2" customWidth="1"/>
    <col min="2035" max="2035" width="55" style="2" customWidth="1"/>
    <col min="2036" max="2036" width="28.42578125" style="2" customWidth="1"/>
    <col min="2037" max="2037" width="15.140625" style="2" bestFit="1" customWidth="1"/>
    <col min="2038" max="2062" width="15.42578125" style="2" bestFit="1" customWidth="1"/>
    <col min="2063" max="2286" width="9.140625" style="2"/>
    <col min="2287" max="2287" width="55" style="2" customWidth="1"/>
    <col min="2288" max="2288" width="28" style="2" customWidth="1"/>
    <col min="2289" max="2289" width="15.140625" style="2" bestFit="1" customWidth="1"/>
    <col min="2290" max="2290" width="22.42578125" style="2" customWidth="1"/>
    <col min="2291" max="2291" width="55" style="2" customWidth="1"/>
    <col min="2292" max="2292" width="28.42578125" style="2" customWidth="1"/>
    <col min="2293" max="2293" width="15.140625" style="2" bestFit="1" customWidth="1"/>
    <col min="2294" max="2318" width="15.42578125" style="2" bestFit="1" customWidth="1"/>
    <col min="2319" max="2542" width="9.140625" style="2"/>
    <col min="2543" max="2543" width="55" style="2" customWidth="1"/>
    <col min="2544" max="2544" width="28" style="2" customWidth="1"/>
    <col min="2545" max="2545" width="15.140625" style="2" bestFit="1" customWidth="1"/>
    <col min="2546" max="2546" width="22.42578125" style="2" customWidth="1"/>
    <col min="2547" max="2547" width="55" style="2" customWidth="1"/>
    <col min="2548" max="2548" width="28.42578125" style="2" customWidth="1"/>
    <col min="2549" max="2549" width="15.140625" style="2" bestFit="1" customWidth="1"/>
    <col min="2550" max="2574" width="15.42578125" style="2" bestFit="1" customWidth="1"/>
    <col min="2575" max="2798" width="9.140625" style="2"/>
    <col min="2799" max="2799" width="55" style="2" customWidth="1"/>
    <col min="2800" max="2800" width="28" style="2" customWidth="1"/>
    <col min="2801" max="2801" width="15.140625" style="2" bestFit="1" customWidth="1"/>
    <col min="2802" max="2802" width="22.42578125" style="2" customWidth="1"/>
    <col min="2803" max="2803" width="55" style="2" customWidth="1"/>
    <col min="2804" max="2804" width="28.42578125" style="2" customWidth="1"/>
    <col min="2805" max="2805" width="15.140625" style="2" bestFit="1" customWidth="1"/>
    <col min="2806" max="2830" width="15.42578125" style="2" bestFit="1" customWidth="1"/>
    <col min="2831" max="3054" width="9.140625" style="2"/>
    <col min="3055" max="3055" width="55" style="2" customWidth="1"/>
    <col min="3056" max="3056" width="28" style="2" customWidth="1"/>
    <col min="3057" max="3057" width="15.140625" style="2" bestFit="1" customWidth="1"/>
    <col min="3058" max="3058" width="22.42578125" style="2" customWidth="1"/>
    <col min="3059" max="3059" width="55" style="2" customWidth="1"/>
    <col min="3060" max="3060" width="28.42578125" style="2" customWidth="1"/>
    <col min="3061" max="3061" width="15.140625" style="2" bestFit="1" customWidth="1"/>
    <col min="3062" max="3086" width="15.42578125" style="2" bestFit="1" customWidth="1"/>
    <col min="3087" max="3310" width="9.140625" style="2"/>
    <col min="3311" max="3311" width="55" style="2" customWidth="1"/>
    <col min="3312" max="3312" width="28" style="2" customWidth="1"/>
    <col min="3313" max="3313" width="15.140625" style="2" bestFit="1" customWidth="1"/>
    <col min="3314" max="3314" width="22.42578125" style="2" customWidth="1"/>
    <col min="3315" max="3315" width="55" style="2" customWidth="1"/>
    <col min="3316" max="3316" width="28.42578125" style="2" customWidth="1"/>
    <col min="3317" max="3317" width="15.140625" style="2" bestFit="1" customWidth="1"/>
    <col min="3318" max="3342" width="15.42578125" style="2" bestFit="1" customWidth="1"/>
    <col min="3343" max="3566" width="9.140625" style="2"/>
    <col min="3567" max="3567" width="55" style="2" customWidth="1"/>
    <col min="3568" max="3568" width="28" style="2" customWidth="1"/>
    <col min="3569" max="3569" width="15.140625" style="2" bestFit="1" customWidth="1"/>
    <col min="3570" max="3570" width="22.42578125" style="2" customWidth="1"/>
    <col min="3571" max="3571" width="55" style="2" customWidth="1"/>
    <col min="3572" max="3572" width="28.42578125" style="2" customWidth="1"/>
    <col min="3573" max="3573" width="15.140625" style="2" bestFit="1" customWidth="1"/>
    <col min="3574" max="3598" width="15.42578125" style="2" bestFit="1" customWidth="1"/>
    <col min="3599" max="3822" width="9.140625" style="2"/>
    <col min="3823" max="3823" width="55" style="2" customWidth="1"/>
    <col min="3824" max="3824" width="28" style="2" customWidth="1"/>
    <col min="3825" max="3825" width="15.140625" style="2" bestFit="1" customWidth="1"/>
    <col min="3826" max="3826" width="22.42578125" style="2" customWidth="1"/>
    <col min="3827" max="3827" width="55" style="2" customWidth="1"/>
    <col min="3828" max="3828" width="28.42578125" style="2" customWidth="1"/>
    <col min="3829" max="3829" width="15.140625" style="2" bestFit="1" customWidth="1"/>
    <col min="3830" max="3854" width="15.42578125" style="2" bestFit="1" customWidth="1"/>
    <col min="3855" max="4078" width="9.140625" style="2"/>
    <col min="4079" max="4079" width="55" style="2" customWidth="1"/>
    <col min="4080" max="4080" width="28" style="2" customWidth="1"/>
    <col min="4081" max="4081" width="15.140625" style="2" bestFit="1" customWidth="1"/>
    <col min="4082" max="4082" width="22.42578125" style="2" customWidth="1"/>
    <col min="4083" max="4083" width="55" style="2" customWidth="1"/>
    <col min="4084" max="4084" width="28.42578125" style="2" customWidth="1"/>
    <col min="4085" max="4085" width="15.140625" style="2" bestFit="1" customWidth="1"/>
    <col min="4086" max="4110" width="15.42578125" style="2" bestFit="1" customWidth="1"/>
    <col min="4111" max="4334" width="9.140625" style="2"/>
    <col min="4335" max="4335" width="55" style="2" customWidth="1"/>
    <col min="4336" max="4336" width="28" style="2" customWidth="1"/>
    <col min="4337" max="4337" width="15.140625" style="2" bestFit="1" customWidth="1"/>
    <col min="4338" max="4338" width="22.42578125" style="2" customWidth="1"/>
    <col min="4339" max="4339" width="55" style="2" customWidth="1"/>
    <col min="4340" max="4340" width="28.42578125" style="2" customWidth="1"/>
    <col min="4341" max="4341" width="15.140625" style="2" bestFit="1" customWidth="1"/>
    <col min="4342" max="4366" width="15.42578125" style="2" bestFit="1" customWidth="1"/>
    <col min="4367" max="4590" width="9.140625" style="2"/>
    <col min="4591" max="4591" width="55" style="2" customWidth="1"/>
    <col min="4592" max="4592" width="28" style="2" customWidth="1"/>
    <col min="4593" max="4593" width="15.140625" style="2" bestFit="1" customWidth="1"/>
    <col min="4594" max="4594" width="22.42578125" style="2" customWidth="1"/>
    <col min="4595" max="4595" width="55" style="2" customWidth="1"/>
    <col min="4596" max="4596" width="28.42578125" style="2" customWidth="1"/>
    <col min="4597" max="4597" width="15.140625" style="2" bestFit="1" customWidth="1"/>
    <col min="4598" max="4622" width="15.42578125" style="2" bestFit="1" customWidth="1"/>
    <col min="4623" max="4846" width="9.140625" style="2"/>
    <col min="4847" max="4847" width="55" style="2" customWidth="1"/>
    <col min="4848" max="4848" width="28" style="2" customWidth="1"/>
    <col min="4849" max="4849" width="15.140625" style="2" bestFit="1" customWidth="1"/>
    <col min="4850" max="4850" width="22.42578125" style="2" customWidth="1"/>
    <col min="4851" max="4851" width="55" style="2" customWidth="1"/>
    <col min="4852" max="4852" width="28.42578125" style="2" customWidth="1"/>
    <col min="4853" max="4853" width="15.140625" style="2" bestFit="1" customWidth="1"/>
    <col min="4854" max="4878" width="15.42578125" style="2" bestFit="1" customWidth="1"/>
    <col min="4879" max="5102" width="9.140625" style="2"/>
    <col min="5103" max="5103" width="55" style="2" customWidth="1"/>
    <col min="5104" max="5104" width="28" style="2" customWidth="1"/>
    <col min="5105" max="5105" width="15.140625" style="2" bestFit="1" customWidth="1"/>
    <col min="5106" max="5106" width="22.42578125" style="2" customWidth="1"/>
    <col min="5107" max="5107" width="55" style="2" customWidth="1"/>
    <col min="5108" max="5108" width="28.42578125" style="2" customWidth="1"/>
    <col min="5109" max="5109" width="15.140625" style="2" bestFit="1" customWidth="1"/>
    <col min="5110" max="5134" width="15.42578125" style="2" bestFit="1" customWidth="1"/>
    <col min="5135" max="5358" width="9.140625" style="2"/>
    <col min="5359" max="5359" width="55" style="2" customWidth="1"/>
    <col min="5360" max="5360" width="28" style="2" customWidth="1"/>
    <col min="5361" max="5361" width="15.140625" style="2" bestFit="1" customWidth="1"/>
    <col min="5362" max="5362" width="22.42578125" style="2" customWidth="1"/>
    <col min="5363" max="5363" width="55" style="2" customWidth="1"/>
    <col min="5364" max="5364" width="28.42578125" style="2" customWidth="1"/>
    <col min="5365" max="5365" width="15.140625" style="2" bestFit="1" customWidth="1"/>
    <col min="5366" max="5390" width="15.42578125" style="2" bestFit="1" customWidth="1"/>
    <col min="5391" max="5614" width="9.140625" style="2"/>
    <col min="5615" max="5615" width="55" style="2" customWidth="1"/>
    <col min="5616" max="5616" width="28" style="2" customWidth="1"/>
    <col min="5617" max="5617" width="15.140625" style="2" bestFit="1" customWidth="1"/>
    <col min="5618" max="5618" width="22.42578125" style="2" customWidth="1"/>
    <col min="5619" max="5619" width="55" style="2" customWidth="1"/>
    <col min="5620" max="5620" width="28.42578125" style="2" customWidth="1"/>
    <col min="5621" max="5621" width="15.140625" style="2" bestFit="1" customWidth="1"/>
    <col min="5622" max="5646" width="15.42578125" style="2" bestFit="1" customWidth="1"/>
    <col min="5647" max="5870" width="9.140625" style="2"/>
    <col min="5871" max="5871" width="55" style="2" customWidth="1"/>
    <col min="5872" max="5872" width="28" style="2" customWidth="1"/>
    <col min="5873" max="5873" width="15.140625" style="2" bestFit="1" customWidth="1"/>
    <col min="5874" max="5874" width="22.42578125" style="2" customWidth="1"/>
    <col min="5875" max="5875" width="55" style="2" customWidth="1"/>
    <col min="5876" max="5876" width="28.42578125" style="2" customWidth="1"/>
    <col min="5877" max="5877" width="15.140625" style="2" bestFit="1" customWidth="1"/>
    <col min="5878" max="5902" width="15.42578125" style="2" bestFit="1" customWidth="1"/>
    <col min="5903" max="6126" width="9.140625" style="2"/>
    <col min="6127" max="6127" width="55" style="2" customWidth="1"/>
    <col min="6128" max="6128" width="28" style="2" customWidth="1"/>
    <col min="6129" max="6129" width="15.140625" style="2" bestFit="1" customWidth="1"/>
    <col min="6130" max="6130" width="22.42578125" style="2" customWidth="1"/>
    <col min="6131" max="6131" width="55" style="2" customWidth="1"/>
    <col min="6132" max="6132" width="28.42578125" style="2" customWidth="1"/>
    <col min="6133" max="6133" width="15.140625" style="2" bestFit="1" customWidth="1"/>
    <col min="6134" max="6158" width="15.42578125" style="2" bestFit="1" customWidth="1"/>
    <col min="6159" max="6382" width="9.140625" style="2"/>
    <col min="6383" max="6383" width="55" style="2" customWidth="1"/>
    <col min="6384" max="6384" width="28" style="2" customWidth="1"/>
    <col min="6385" max="6385" width="15.140625" style="2" bestFit="1" customWidth="1"/>
    <col min="6386" max="6386" width="22.42578125" style="2" customWidth="1"/>
    <col min="6387" max="6387" width="55" style="2" customWidth="1"/>
    <col min="6388" max="6388" width="28.42578125" style="2" customWidth="1"/>
    <col min="6389" max="6389" width="15.140625" style="2" bestFit="1" customWidth="1"/>
    <col min="6390" max="6414" width="15.42578125" style="2" bestFit="1" customWidth="1"/>
    <col min="6415" max="6638" width="9.140625" style="2"/>
    <col min="6639" max="6639" width="55" style="2" customWidth="1"/>
    <col min="6640" max="6640" width="28" style="2" customWidth="1"/>
    <col min="6641" max="6641" width="15.140625" style="2" bestFit="1" customWidth="1"/>
    <col min="6642" max="6642" width="22.42578125" style="2" customWidth="1"/>
    <col min="6643" max="6643" width="55" style="2" customWidth="1"/>
    <col min="6644" max="6644" width="28.42578125" style="2" customWidth="1"/>
    <col min="6645" max="6645" width="15.140625" style="2" bestFit="1" customWidth="1"/>
    <col min="6646" max="6670" width="15.42578125" style="2" bestFit="1" customWidth="1"/>
    <col min="6671" max="6894" width="9.140625" style="2"/>
    <col min="6895" max="6895" width="55" style="2" customWidth="1"/>
    <col min="6896" max="6896" width="28" style="2" customWidth="1"/>
    <col min="6897" max="6897" width="15.140625" style="2" bestFit="1" customWidth="1"/>
    <col min="6898" max="6898" width="22.42578125" style="2" customWidth="1"/>
    <col min="6899" max="6899" width="55" style="2" customWidth="1"/>
    <col min="6900" max="6900" width="28.42578125" style="2" customWidth="1"/>
    <col min="6901" max="6901" width="15.140625" style="2" bestFit="1" customWidth="1"/>
    <col min="6902" max="6926" width="15.42578125" style="2" bestFit="1" customWidth="1"/>
    <col min="6927" max="7150" width="9.140625" style="2"/>
    <col min="7151" max="7151" width="55" style="2" customWidth="1"/>
    <col min="7152" max="7152" width="28" style="2" customWidth="1"/>
    <col min="7153" max="7153" width="15.140625" style="2" bestFit="1" customWidth="1"/>
    <col min="7154" max="7154" width="22.42578125" style="2" customWidth="1"/>
    <col min="7155" max="7155" width="55" style="2" customWidth="1"/>
    <col min="7156" max="7156" width="28.42578125" style="2" customWidth="1"/>
    <col min="7157" max="7157" width="15.140625" style="2" bestFit="1" customWidth="1"/>
    <col min="7158" max="7182" width="15.42578125" style="2" bestFit="1" customWidth="1"/>
    <col min="7183" max="7406" width="9.140625" style="2"/>
    <col min="7407" max="7407" width="55" style="2" customWidth="1"/>
    <col min="7408" max="7408" width="28" style="2" customWidth="1"/>
    <col min="7409" max="7409" width="15.140625" style="2" bestFit="1" customWidth="1"/>
    <col min="7410" max="7410" width="22.42578125" style="2" customWidth="1"/>
    <col min="7411" max="7411" width="55" style="2" customWidth="1"/>
    <col min="7412" max="7412" width="28.42578125" style="2" customWidth="1"/>
    <col min="7413" max="7413" width="15.140625" style="2" bestFit="1" customWidth="1"/>
    <col min="7414" max="7438" width="15.42578125" style="2" bestFit="1" customWidth="1"/>
    <col min="7439" max="7662" width="9.140625" style="2"/>
    <col min="7663" max="7663" width="55" style="2" customWidth="1"/>
    <col min="7664" max="7664" width="28" style="2" customWidth="1"/>
    <col min="7665" max="7665" width="15.140625" style="2" bestFit="1" customWidth="1"/>
    <col min="7666" max="7666" width="22.42578125" style="2" customWidth="1"/>
    <col min="7667" max="7667" width="55" style="2" customWidth="1"/>
    <col min="7668" max="7668" width="28.42578125" style="2" customWidth="1"/>
    <col min="7669" max="7669" width="15.140625" style="2" bestFit="1" customWidth="1"/>
    <col min="7670" max="7694" width="15.42578125" style="2" bestFit="1" customWidth="1"/>
    <col min="7695" max="7918" width="9.140625" style="2"/>
    <col min="7919" max="7919" width="55" style="2" customWidth="1"/>
    <col min="7920" max="7920" width="28" style="2" customWidth="1"/>
    <col min="7921" max="7921" width="15.140625" style="2" bestFit="1" customWidth="1"/>
    <col min="7922" max="7922" width="22.42578125" style="2" customWidth="1"/>
    <col min="7923" max="7923" width="55" style="2" customWidth="1"/>
    <col min="7924" max="7924" width="28.42578125" style="2" customWidth="1"/>
    <col min="7925" max="7925" width="15.140625" style="2" bestFit="1" customWidth="1"/>
    <col min="7926" max="7950" width="15.42578125" style="2" bestFit="1" customWidth="1"/>
    <col min="7951" max="8174" width="9.140625" style="2"/>
    <col min="8175" max="8175" width="55" style="2" customWidth="1"/>
    <col min="8176" max="8176" width="28" style="2" customWidth="1"/>
    <col min="8177" max="8177" width="15.140625" style="2" bestFit="1" customWidth="1"/>
    <col min="8178" max="8178" width="22.42578125" style="2" customWidth="1"/>
    <col min="8179" max="8179" width="55" style="2" customWidth="1"/>
    <col min="8180" max="8180" width="28.42578125" style="2" customWidth="1"/>
    <col min="8181" max="8181" width="15.140625" style="2" bestFit="1" customWidth="1"/>
    <col min="8182" max="8206" width="15.42578125" style="2" bestFit="1" customWidth="1"/>
    <col min="8207" max="8430" width="9.140625" style="2"/>
    <col min="8431" max="8431" width="55" style="2" customWidth="1"/>
    <col min="8432" max="8432" width="28" style="2" customWidth="1"/>
    <col min="8433" max="8433" width="15.140625" style="2" bestFit="1" customWidth="1"/>
    <col min="8434" max="8434" width="22.42578125" style="2" customWidth="1"/>
    <col min="8435" max="8435" width="55" style="2" customWidth="1"/>
    <col min="8436" max="8436" width="28.42578125" style="2" customWidth="1"/>
    <col min="8437" max="8437" width="15.140625" style="2" bestFit="1" customWidth="1"/>
    <col min="8438" max="8462" width="15.42578125" style="2" bestFit="1" customWidth="1"/>
    <col min="8463" max="8686" width="9.140625" style="2"/>
    <col min="8687" max="8687" width="55" style="2" customWidth="1"/>
    <col min="8688" max="8688" width="28" style="2" customWidth="1"/>
    <col min="8689" max="8689" width="15.140625" style="2" bestFit="1" customWidth="1"/>
    <col min="8690" max="8690" width="22.42578125" style="2" customWidth="1"/>
    <col min="8691" max="8691" width="55" style="2" customWidth="1"/>
    <col min="8692" max="8692" width="28.42578125" style="2" customWidth="1"/>
    <col min="8693" max="8693" width="15.140625" style="2" bestFit="1" customWidth="1"/>
    <col min="8694" max="8718" width="15.42578125" style="2" bestFit="1" customWidth="1"/>
    <col min="8719" max="8942" width="9.140625" style="2"/>
    <col min="8943" max="8943" width="55" style="2" customWidth="1"/>
    <col min="8944" max="8944" width="28" style="2" customWidth="1"/>
    <col min="8945" max="8945" width="15.140625" style="2" bestFit="1" customWidth="1"/>
    <col min="8946" max="8946" width="22.42578125" style="2" customWidth="1"/>
    <col min="8947" max="8947" width="55" style="2" customWidth="1"/>
    <col min="8948" max="8948" width="28.42578125" style="2" customWidth="1"/>
    <col min="8949" max="8949" width="15.140625" style="2" bestFit="1" customWidth="1"/>
    <col min="8950" max="8974" width="15.42578125" style="2" bestFit="1" customWidth="1"/>
    <col min="8975" max="9198" width="9.140625" style="2"/>
    <col min="9199" max="9199" width="55" style="2" customWidth="1"/>
    <col min="9200" max="9200" width="28" style="2" customWidth="1"/>
    <col min="9201" max="9201" width="15.140625" style="2" bestFit="1" customWidth="1"/>
    <col min="9202" max="9202" width="22.42578125" style="2" customWidth="1"/>
    <col min="9203" max="9203" width="55" style="2" customWidth="1"/>
    <col min="9204" max="9204" width="28.42578125" style="2" customWidth="1"/>
    <col min="9205" max="9205" width="15.140625" style="2" bestFit="1" customWidth="1"/>
    <col min="9206" max="9230" width="15.42578125" style="2" bestFit="1" customWidth="1"/>
    <col min="9231" max="9454" width="9.140625" style="2"/>
    <col min="9455" max="9455" width="55" style="2" customWidth="1"/>
    <col min="9456" max="9456" width="28" style="2" customWidth="1"/>
    <col min="9457" max="9457" width="15.140625" style="2" bestFit="1" customWidth="1"/>
    <col min="9458" max="9458" width="22.42578125" style="2" customWidth="1"/>
    <col min="9459" max="9459" width="55" style="2" customWidth="1"/>
    <col min="9460" max="9460" width="28.42578125" style="2" customWidth="1"/>
    <col min="9461" max="9461" width="15.140625" style="2" bestFit="1" customWidth="1"/>
    <col min="9462" max="9486" width="15.42578125" style="2" bestFit="1" customWidth="1"/>
    <col min="9487" max="9710" width="9.140625" style="2"/>
    <col min="9711" max="9711" width="55" style="2" customWidth="1"/>
    <col min="9712" max="9712" width="28" style="2" customWidth="1"/>
    <col min="9713" max="9713" width="15.140625" style="2" bestFit="1" customWidth="1"/>
    <col min="9714" max="9714" width="22.42578125" style="2" customWidth="1"/>
    <col min="9715" max="9715" width="55" style="2" customWidth="1"/>
    <col min="9716" max="9716" width="28.42578125" style="2" customWidth="1"/>
    <col min="9717" max="9717" width="15.140625" style="2" bestFit="1" customWidth="1"/>
    <col min="9718" max="9742" width="15.42578125" style="2" bestFit="1" customWidth="1"/>
    <col min="9743" max="9966" width="9.140625" style="2"/>
    <col min="9967" max="9967" width="55" style="2" customWidth="1"/>
    <col min="9968" max="9968" width="28" style="2" customWidth="1"/>
    <col min="9969" max="9969" width="15.140625" style="2" bestFit="1" customWidth="1"/>
    <col min="9970" max="9970" width="22.42578125" style="2" customWidth="1"/>
    <col min="9971" max="9971" width="55" style="2" customWidth="1"/>
    <col min="9972" max="9972" width="28.42578125" style="2" customWidth="1"/>
    <col min="9973" max="9973" width="15.140625" style="2" bestFit="1" customWidth="1"/>
    <col min="9974" max="9998" width="15.42578125" style="2" bestFit="1" customWidth="1"/>
    <col min="9999" max="10222" width="9.140625" style="2"/>
    <col min="10223" max="10223" width="55" style="2" customWidth="1"/>
    <col min="10224" max="10224" width="28" style="2" customWidth="1"/>
    <col min="10225" max="10225" width="15.140625" style="2" bestFit="1" customWidth="1"/>
    <col min="10226" max="10226" width="22.42578125" style="2" customWidth="1"/>
    <col min="10227" max="10227" width="55" style="2" customWidth="1"/>
    <col min="10228" max="10228" width="28.42578125" style="2" customWidth="1"/>
    <col min="10229" max="10229" width="15.140625" style="2" bestFit="1" customWidth="1"/>
    <col min="10230" max="10254" width="15.42578125" style="2" bestFit="1" customWidth="1"/>
    <col min="10255" max="10478" width="9.140625" style="2"/>
    <col min="10479" max="10479" width="55" style="2" customWidth="1"/>
    <col min="10480" max="10480" width="28" style="2" customWidth="1"/>
    <col min="10481" max="10481" width="15.140625" style="2" bestFit="1" customWidth="1"/>
    <col min="10482" max="10482" width="22.42578125" style="2" customWidth="1"/>
    <col min="10483" max="10483" width="55" style="2" customWidth="1"/>
    <col min="10484" max="10484" width="28.42578125" style="2" customWidth="1"/>
    <col min="10485" max="10485" width="15.140625" style="2" bestFit="1" customWidth="1"/>
    <col min="10486" max="10510" width="15.42578125" style="2" bestFit="1" customWidth="1"/>
    <col min="10511" max="10734" width="9.140625" style="2"/>
    <col min="10735" max="10735" width="55" style="2" customWidth="1"/>
    <col min="10736" max="10736" width="28" style="2" customWidth="1"/>
    <col min="10737" max="10737" width="15.140625" style="2" bestFit="1" customWidth="1"/>
    <col min="10738" max="10738" width="22.42578125" style="2" customWidth="1"/>
    <col min="10739" max="10739" width="55" style="2" customWidth="1"/>
    <col min="10740" max="10740" width="28.42578125" style="2" customWidth="1"/>
    <col min="10741" max="10741" width="15.140625" style="2" bestFit="1" customWidth="1"/>
    <col min="10742" max="10766" width="15.42578125" style="2" bestFit="1" customWidth="1"/>
    <col min="10767" max="10990" width="9.140625" style="2"/>
    <col min="10991" max="10991" width="55" style="2" customWidth="1"/>
    <col min="10992" max="10992" width="28" style="2" customWidth="1"/>
    <col min="10993" max="10993" width="15.140625" style="2" bestFit="1" customWidth="1"/>
    <col min="10994" max="10994" width="22.42578125" style="2" customWidth="1"/>
    <col min="10995" max="10995" width="55" style="2" customWidth="1"/>
    <col min="10996" max="10996" width="28.42578125" style="2" customWidth="1"/>
    <col min="10997" max="10997" width="15.140625" style="2" bestFit="1" customWidth="1"/>
    <col min="10998" max="11022" width="15.42578125" style="2" bestFit="1" customWidth="1"/>
    <col min="11023" max="11246" width="9.140625" style="2"/>
    <col min="11247" max="11247" width="55" style="2" customWidth="1"/>
    <col min="11248" max="11248" width="28" style="2" customWidth="1"/>
    <col min="11249" max="11249" width="15.140625" style="2" bestFit="1" customWidth="1"/>
    <col min="11250" max="11250" width="22.42578125" style="2" customWidth="1"/>
    <col min="11251" max="11251" width="55" style="2" customWidth="1"/>
    <col min="11252" max="11252" width="28.42578125" style="2" customWidth="1"/>
    <col min="11253" max="11253" width="15.140625" style="2" bestFit="1" customWidth="1"/>
    <col min="11254" max="11278" width="15.42578125" style="2" bestFit="1" customWidth="1"/>
    <col min="11279" max="11502" width="9.140625" style="2"/>
    <col min="11503" max="11503" width="55" style="2" customWidth="1"/>
    <col min="11504" max="11504" width="28" style="2" customWidth="1"/>
    <col min="11505" max="11505" width="15.140625" style="2" bestFit="1" customWidth="1"/>
    <col min="11506" max="11506" width="22.42578125" style="2" customWidth="1"/>
    <col min="11507" max="11507" width="55" style="2" customWidth="1"/>
    <col min="11508" max="11508" width="28.42578125" style="2" customWidth="1"/>
    <col min="11509" max="11509" width="15.140625" style="2" bestFit="1" customWidth="1"/>
    <col min="11510" max="11534" width="15.42578125" style="2" bestFit="1" customWidth="1"/>
    <col min="11535" max="11758" width="9.140625" style="2"/>
    <col min="11759" max="11759" width="55" style="2" customWidth="1"/>
    <col min="11760" max="11760" width="28" style="2" customWidth="1"/>
    <col min="11761" max="11761" width="15.140625" style="2" bestFit="1" customWidth="1"/>
    <col min="11762" max="11762" width="22.42578125" style="2" customWidth="1"/>
    <col min="11763" max="11763" width="55" style="2" customWidth="1"/>
    <col min="11764" max="11764" width="28.42578125" style="2" customWidth="1"/>
    <col min="11765" max="11765" width="15.140625" style="2" bestFit="1" customWidth="1"/>
    <col min="11766" max="11790" width="15.42578125" style="2" bestFit="1" customWidth="1"/>
    <col min="11791" max="12014" width="9.140625" style="2"/>
    <col min="12015" max="12015" width="55" style="2" customWidth="1"/>
    <col min="12016" max="12016" width="28" style="2" customWidth="1"/>
    <col min="12017" max="12017" width="15.140625" style="2" bestFit="1" customWidth="1"/>
    <col min="12018" max="12018" width="22.42578125" style="2" customWidth="1"/>
    <col min="12019" max="12019" width="55" style="2" customWidth="1"/>
    <col min="12020" max="12020" width="28.42578125" style="2" customWidth="1"/>
    <col min="12021" max="12021" width="15.140625" style="2" bestFit="1" customWidth="1"/>
    <col min="12022" max="12046" width="15.42578125" style="2" bestFit="1" customWidth="1"/>
    <col min="12047" max="12270" width="9.140625" style="2"/>
    <col min="12271" max="12271" width="55" style="2" customWidth="1"/>
    <col min="12272" max="12272" width="28" style="2" customWidth="1"/>
    <col min="12273" max="12273" width="15.140625" style="2" bestFit="1" customWidth="1"/>
    <col min="12274" max="12274" width="22.42578125" style="2" customWidth="1"/>
    <col min="12275" max="12275" width="55" style="2" customWidth="1"/>
    <col min="12276" max="12276" width="28.42578125" style="2" customWidth="1"/>
    <col min="12277" max="12277" width="15.140625" style="2" bestFit="1" customWidth="1"/>
    <col min="12278" max="12302" width="15.42578125" style="2" bestFit="1" customWidth="1"/>
    <col min="12303" max="12526" width="9.140625" style="2"/>
    <col min="12527" max="12527" width="55" style="2" customWidth="1"/>
    <col min="12528" max="12528" width="28" style="2" customWidth="1"/>
    <col min="12529" max="12529" width="15.140625" style="2" bestFit="1" customWidth="1"/>
    <col min="12530" max="12530" width="22.42578125" style="2" customWidth="1"/>
    <col min="12531" max="12531" width="55" style="2" customWidth="1"/>
    <col min="12532" max="12532" width="28.42578125" style="2" customWidth="1"/>
    <col min="12533" max="12533" width="15.140625" style="2" bestFit="1" customWidth="1"/>
    <col min="12534" max="12558" width="15.42578125" style="2" bestFit="1" customWidth="1"/>
    <col min="12559" max="12782" width="9.140625" style="2"/>
    <col min="12783" max="12783" width="55" style="2" customWidth="1"/>
    <col min="12784" max="12784" width="28" style="2" customWidth="1"/>
    <col min="12785" max="12785" width="15.140625" style="2" bestFit="1" customWidth="1"/>
    <col min="12786" max="12786" width="22.42578125" style="2" customWidth="1"/>
    <col min="12787" max="12787" width="55" style="2" customWidth="1"/>
    <col min="12788" max="12788" width="28.42578125" style="2" customWidth="1"/>
    <col min="12789" max="12789" width="15.140625" style="2" bestFit="1" customWidth="1"/>
    <col min="12790" max="12814" width="15.42578125" style="2" bestFit="1" customWidth="1"/>
    <col min="12815" max="13038" width="9.140625" style="2"/>
    <col min="13039" max="13039" width="55" style="2" customWidth="1"/>
    <col min="13040" max="13040" width="28" style="2" customWidth="1"/>
    <col min="13041" max="13041" width="15.140625" style="2" bestFit="1" customWidth="1"/>
    <col min="13042" max="13042" width="22.42578125" style="2" customWidth="1"/>
    <col min="13043" max="13043" width="55" style="2" customWidth="1"/>
    <col min="13044" max="13044" width="28.42578125" style="2" customWidth="1"/>
    <col min="13045" max="13045" width="15.140625" style="2" bestFit="1" customWidth="1"/>
    <col min="13046" max="13070" width="15.42578125" style="2" bestFit="1" customWidth="1"/>
    <col min="13071" max="13294" width="9.140625" style="2"/>
    <col min="13295" max="13295" width="55" style="2" customWidth="1"/>
    <col min="13296" max="13296" width="28" style="2" customWidth="1"/>
    <col min="13297" max="13297" width="15.140625" style="2" bestFit="1" customWidth="1"/>
    <col min="13298" max="13298" width="22.42578125" style="2" customWidth="1"/>
    <col min="13299" max="13299" width="55" style="2" customWidth="1"/>
    <col min="13300" max="13300" width="28.42578125" style="2" customWidth="1"/>
    <col min="13301" max="13301" width="15.140625" style="2" bestFit="1" customWidth="1"/>
    <col min="13302" max="13326" width="15.42578125" style="2" bestFit="1" customWidth="1"/>
    <col min="13327" max="13550" width="9.140625" style="2"/>
    <col min="13551" max="13551" width="55" style="2" customWidth="1"/>
    <col min="13552" max="13552" width="28" style="2" customWidth="1"/>
    <col min="13553" max="13553" width="15.140625" style="2" bestFit="1" customWidth="1"/>
    <col min="13554" max="13554" width="22.42578125" style="2" customWidth="1"/>
    <col min="13555" max="13555" width="55" style="2" customWidth="1"/>
    <col min="13556" max="13556" width="28.42578125" style="2" customWidth="1"/>
    <col min="13557" max="13557" width="15.140625" style="2" bestFit="1" customWidth="1"/>
    <col min="13558" max="13582" width="15.42578125" style="2" bestFit="1" customWidth="1"/>
    <col min="13583" max="13806" width="9.140625" style="2"/>
    <col min="13807" max="13807" width="55" style="2" customWidth="1"/>
    <col min="13808" max="13808" width="28" style="2" customWidth="1"/>
    <col min="13809" max="13809" width="15.140625" style="2" bestFit="1" customWidth="1"/>
    <col min="13810" max="13810" width="22.42578125" style="2" customWidth="1"/>
    <col min="13811" max="13811" width="55" style="2" customWidth="1"/>
    <col min="13812" max="13812" width="28.42578125" style="2" customWidth="1"/>
    <col min="13813" max="13813" width="15.140625" style="2" bestFit="1" customWidth="1"/>
    <col min="13814" max="13838" width="15.42578125" style="2" bestFit="1" customWidth="1"/>
    <col min="13839" max="14062" width="9.140625" style="2"/>
    <col min="14063" max="14063" width="55" style="2" customWidth="1"/>
    <col min="14064" max="14064" width="28" style="2" customWidth="1"/>
    <col min="14065" max="14065" width="15.140625" style="2" bestFit="1" customWidth="1"/>
    <col min="14066" max="14066" width="22.42578125" style="2" customWidth="1"/>
    <col min="14067" max="14067" width="55" style="2" customWidth="1"/>
    <col min="14068" max="14068" width="28.42578125" style="2" customWidth="1"/>
    <col min="14069" max="14069" width="15.140625" style="2" bestFit="1" customWidth="1"/>
    <col min="14070" max="14094" width="15.42578125" style="2" bestFit="1" customWidth="1"/>
    <col min="14095" max="14318" width="9.140625" style="2"/>
    <col min="14319" max="14319" width="55" style="2" customWidth="1"/>
    <col min="14320" max="14320" width="28" style="2" customWidth="1"/>
    <col min="14321" max="14321" width="15.140625" style="2" bestFit="1" customWidth="1"/>
    <col min="14322" max="14322" width="22.42578125" style="2" customWidth="1"/>
    <col min="14323" max="14323" width="55" style="2" customWidth="1"/>
    <col min="14324" max="14324" width="28.42578125" style="2" customWidth="1"/>
    <col min="14325" max="14325" width="15.140625" style="2" bestFit="1" customWidth="1"/>
    <col min="14326" max="14350" width="15.42578125" style="2" bestFit="1" customWidth="1"/>
    <col min="14351" max="14574" width="9.140625" style="2"/>
    <col min="14575" max="14575" width="55" style="2" customWidth="1"/>
    <col min="14576" max="14576" width="28" style="2" customWidth="1"/>
    <col min="14577" max="14577" width="15.140625" style="2" bestFit="1" customWidth="1"/>
    <col min="14578" max="14578" width="22.42578125" style="2" customWidth="1"/>
    <col min="14579" max="14579" width="55" style="2" customWidth="1"/>
    <col min="14580" max="14580" width="28.42578125" style="2" customWidth="1"/>
    <col min="14581" max="14581" width="15.140625" style="2" bestFit="1" customWidth="1"/>
    <col min="14582" max="14606" width="15.42578125" style="2" bestFit="1" customWidth="1"/>
    <col min="14607" max="14830" width="9.140625" style="2"/>
    <col min="14831" max="14831" width="55" style="2" customWidth="1"/>
    <col min="14832" max="14832" width="28" style="2" customWidth="1"/>
    <col min="14833" max="14833" width="15.140625" style="2" bestFit="1" customWidth="1"/>
    <col min="14834" max="14834" width="22.42578125" style="2" customWidth="1"/>
    <col min="14835" max="14835" width="55" style="2" customWidth="1"/>
    <col min="14836" max="14836" width="28.42578125" style="2" customWidth="1"/>
    <col min="14837" max="14837" width="15.140625" style="2" bestFit="1" customWidth="1"/>
    <col min="14838" max="14862" width="15.42578125" style="2" bestFit="1" customWidth="1"/>
    <col min="14863" max="15086" width="9.140625" style="2"/>
    <col min="15087" max="15087" width="55" style="2" customWidth="1"/>
    <col min="15088" max="15088" width="28" style="2" customWidth="1"/>
    <col min="15089" max="15089" width="15.140625" style="2" bestFit="1" customWidth="1"/>
    <col min="15090" max="15090" width="22.42578125" style="2" customWidth="1"/>
    <col min="15091" max="15091" width="55" style="2" customWidth="1"/>
    <col min="15092" max="15092" width="28.42578125" style="2" customWidth="1"/>
    <col min="15093" max="15093" width="15.140625" style="2" bestFit="1" customWidth="1"/>
    <col min="15094" max="15118" width="15.42578125" style="2" bestFit="1" customWidth="1"/>
    <col min="15119" max="15342" width="9.140625" style="2"/>
    <col min="15343" max="15343" width="55" style="2" customWidth="1"/>
    <col min="15344" max="15344" width="28" style="2" customWidth="1"/>
    <col min="15345" max="15345" width="15.140625" style="2" bestFit="1" customWidth="1"/>
    <col min="15346" max="15346" width="22.42578125" style="2" customWidth="1"/>
    <col min="15347" max="15347" width="55" style="2" customWidth="1"/>
    <col min="15348" max="15348" width="28.42578125" style="2" customWidth="1"/>
    <col min="15349" max="15349" width="15.140625" style="2" bestFit="1" customWidth="1"/>
    <col min="15350" max="15374" width="15.42578125" style="2" bestFit="1" customWidth="1"/>
    <col min="15375" max="15598" width="9.140625" style="2"/>
    <col min="15599" max="15599" width="55" style="2" customWidth="1"/>
    <col min="15600" max="15600" width="28" style="2" customWidth="1"/>
    <col min="15601" max="15601" width="15.140625" style="2" bestFit="1" customWidth="1"/>
    <col min="15602" max="15602" width="22.42578125" style="2" customWidth="1"/>
    <col min="15603" max="15603" width="55" style="2" customWidth="1"/>
    <col min="15604" max="15604" width="28.42578125" style="2" customWidth="1"/>
    <col min="15605" max="15605" width="15.140625" style="2" bestFit="1" customWidth="1"/>
    <col min="15606" max="15630" width="15.42578125" style="2" bestFit="1" customWidth="1"/>
    <col min="15631" max="15854" width="9.140625" style="2"/>
    <col min="15855" max="15855" width="55" style="2" customWidth="1"/>
    <col min="15856" max="15856" width="28" style="2" customWidth="1"/>
    <col min="15857" max="15857" width="15.140625" style="2" bestFit="1" customWidth="1"/>
    <col min="15858" max="15858" width="22.42578125" style="2" customWidth="1"/>
    <col min="15859" max="15859" width="55" style="2" customWidth="1"/>
    <col min="15860" max="15860" width="28.42578125" style="2" customWidth="1"/>
    <col min="15861" max="15861" width="15.140625" style="2" bestFit="1" customWidth="1"/>
    <col min="15862" max="15886" width="15.42578125" style="2" bestFit="1" customWidth="1"/>
    <col min="15887" max="16110" width="9.140625" style="2"/>
    <col min="16111" max="16111" width="55" style="2" customWidth="1"/>
    <col min="16112" max="16112" width="28" style="2" customWidth="1"/>
    <col min="16113" max="16113" width="15.140625" style="2" bestFit="1" customWidth="1"/>
    <col min="16114" max="16114" width="22.42578125" style="2" customWidth="1"/>
    <col min="16115" max="16115" width="55" style="2" customWidth="1"/>
    <col min="16116" max="16116" width="28.42578125" style="2" customWidth="1"/>
    <col min="16117" max="16117" width="15.140625" style="2" bestFit="1" customWidth="1"/>
    <col min="16118" max="16142" width="15.42578125" style="2" bestFit="1" customWidth="1"/>
    <col min="16143" max="16384" width="9.140625" style="2"/>
  </cols>
  <sheetData>
    <row r="1" spans="1:21" s="38" customFormat="1" ht="42.75" customHeight="1">
      <c r="A1" s="71" t="s">
        <v>48</v>
      </c>
      <c r="B1" s="72"/>
      <c r="C1" s="72"/>
    </row>
    <row r="2" spans="1:21" ht="21">
      <c r="A2" s="62" t="s">
        <v>104</v>
      </c>
    </row>
    <row r="3" spans="1:21" ht="15.75" thickBot="1">
      <c r="A3" s="56"/>
    </row>
    <row r="4" spans="1:21">
      <c r="A4" s="177" t="s">
        <v>20</v>
      </c>
      <c r="B4" s="178"/>
      <c r="F4" s="49"/>
      <c r="G4" s="49"/>
      <c r="H4" s="49"/>
      <c r="I4" s="49"/>
      <c r="J4" s="49"/>
      <c r="K4" s="49"/>
    </row>
    <row r="5" spans="1:21">
      <c r="A5" s="43" t="s">
        <v>18</v>
      </c>
      <c r="B5" s="55" t="s">
        <v>19</v>
      </c>
      <c r="F5" s="60"/>
      <c r="G5" s="60"/>
      <c r="H5" s="60"/>
      <c r="I5" s="60"/>
      <c r="J5" s="60"/>
    </row>
    <row r="6" spans="1:21">
      <c r="A6" s="3" t="s">
        <v>26</v>
      </c>
      <c r="B6" s="46">
        <v>1</v>
      </c>
      <c r="E6" s="1"/>
      <c r="F6" s="59"/>
      <c r="G6" s="6"/>
      <c r="H6" s="6"/>
      <c r="I6" s="6"/>
      <c r="J6" s="6"/>
      <c r="K6" s="6"/>
    </row>
    <row r="7" spans="1:21">
      <c r="A7" s="3" t="s">
        <v>7</v>
      </c>
      <c r="B7" s="7">
        <v>1</v>
      </c>
      <c r="D7" s="8"/>
      <c r="E7" s="1"/>
      <c r="F7" s="59"/>
      <c r="G7" s="6"/>
      <c r="H7" s="57"/>
      <c r="I7" s="6"/>
      <c r="J7" s="57"/>
      <c r="K7" s="6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>
      <c r="A8" s="3" t="s">
        <v>4</v>
      </c>
      <c r="B8" s="11">
        <v>0</v>
      </c>
      <c r="D8" s="8"/>
      <c r="E8" s="1"/>
      <c r="F8" s="59"/>
      <c r="G8" s="6"/>
      <c r="H8" s="6"/>
      <c r="I8" s="6"/>
      <c r="J8" s="6"/>
      <c r="K8" s="6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>
      <c r="A9" s="3" t="s">
        <v>5</v>
      </c>
      <c r="B9" s="10">
        <v>0.11</v>
      </c>
      <c r="D9" s="8"/>
      <c r="E9" s="1"/>
      <c r="F9" s="6"/>
      <c r="G9" s="6"/>
      <c r="H9" s="6"/>
      <c r="I9" s="6"/>
      <c r="J9" s="6"/>
      <c r="K9" s="6"/>
      <c r="L9" s="12"/>
      <c r="M9" s="9"/>
      <c r="N9" s="9"/>
      <c r="O9" s="9"/>
      <c r="P9" s="9"/>
      <c r="Q9" s="9"/>
      <c r="R9" s="9"/>
      <c r="S9" s="9"/>
      <c r="T9" s="9"/>
      <c r="U9" s="9"/>
    </row>
    <row r="10" spans="1:21">
      <c r="A10" s="3" t="s">
        <v>8</v>
      </c>
      <c r="B10" s="51"/>
      <c r="C10" s="5"/>
      <c r="D10" s="8"/>
      <c r="E10" s="13"/>
      <c r="K10" s="5"/>
      <c r="L10" s="12"/>
      <c r="M10" s="9"/>
      <c r="N10" s="9"/>
      <c r="O10" s="9"/>
      <c r="P10" s="9"/>
      <c r="Q10" s="9"/>
      <c r="R10" s="9"/>
      <c r="S10" s="9"/>
      <c r="T10" s="9"/>
      <c r="U10" s="9"/>
    </row>
    <row r="11" spans="1:21">
      <c r="A11" s="3"/>
      <c r="B11" s="14"/>
      <c r="D11" s="8"/>
      <c r="E11" s="5"/>
      <c r="F11" s="5"/>
      <c r="G11" s="5"/>
      <c r="K11" s="5"/>
      <c r="L11" s="12"/>
      <c r="M11" s="9"/>
      <c r="N11" s="9"/>
      <c r="O11" s="9"/>
      <c r="P11" s="9"/>
      <c r="Q11" s="9"/>
      <c r="R11" s="9"/>
      <c r="S11" s="9"/>
      <c r="T11" s="9"/>
      <c r="U11" s="9"/>
    </row>
    <row r="12" spans="1:21">
      <c r="A12" s="3"/>
      <c r="B12" s="14"/>
      <c r="D12" s="8"/>
      <c r="E12" s="5"/>
      <c r="F12" s="5"/>
      <c r="G12" s="5"/>
      <c r="K12" s="5"/>
      <c r="L12" s="12"/>
      <c r="M12" s="9"/>
    </row>
    <row r="13" spans="1:21">
      <c r="A13" s="3" t="s">
        <v>132</v>
      </c>
      <c r="B13" s="45">
        <v>150</v>
      </c>
      <c r="C13" s="27"/>
      <c r="D13" s="8"/>
      <c r="E13" s="5"/>
      <c r="G13" s="5"/>
      <c r="K13" s="5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>
      <c r="A14" s="3" t="s">
        <v>133</v>
      </c>
      <c r="B14" s="45">
        <v>46</v>
      </c>
      <c r="C14" s="27"/>
      <c r="D14" s="8"/>
      <c r="E14" s="5"/>
      <c r="G14" s="5"/>
      <c r="K14" s="5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>
      <c r="A15" s="20" t="s">
        <v>130</v>
      </c>
      <c r="B15" s="45">
        <f>B13-B14</f>
        <v>104</v>
      </c>
      <c r="C15" s="27"/>
      <c r="D15" s="8"/>
      <c r="E15" s="5"/>
      <c r="G15" s="5"/>
      <c r="K15" s="5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>
      <c r="A16" s="20" t="s">
        <v>134</v>
      </c>
      <c r="B16" s="45">
        <f>B15*3.67</f>
        <v>381.68</v>
      </c>
      <c r="C16" s="27"/>
      <c r="D16" s="8"/>
      <c r="E16" s="5"/>
      <c r="G16" s="5"/>
      <c r="K16" s="5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>
      <c r="A17" s="20"/>
      <c r="B17" s="45"/>
      <c r="C17" s="27"/>
      <c r="D17" s="8"/>
      <c r="E17" s="5"/>
      <c r="G17" s="5"/>
      <c r="K17" s="5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>
      <c r="A18" s="20"/>
      <c r="B18" s="45"/>
      <c r="C18" s="27"/>
      <c r="D18" s="8"/>
      <c r="E18" s="5"/>
      <c r="G18" s="5"/>
      <c r="K18" s="5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>
      <c r="A19" s="3" t="s">
        <v>9</v>
      </c>
      <c r="B19" s="15">
        <v>0.05</v>
      </c>
      <c r="D19" s="8"/>
      <c r="E19" s="13"/>
      <c r="F19" s="179"/>
      <c r="G19" s="179"/>
      <c r="H19" s="179"/>
      <c r="K19" s="5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>
      <c r="A20" s="3" t="s">
        <v>24</v>
      </c>
      <c r="B20" s="16">
        <v>25</v>
      </c>
      <c r="E20" s="27"/>
      <c r="F20" s="52"/>
      <c r="G20" s="52"/>
      <c r="H20" s="52"/>
      <c r="K20" s="5"/>
      <c r="L20" s="12"/>
      <c r="M20" s="9"/>
      <c r="N20" s="9"/>
      <c r="O20" s="9"/>
      <c r="P20" s="9"/>
      <c r="Q20" s="9"/>
      <c r="R20" s="9"/>
      <c r="S20" s="9"/>
      <c r="T20" s="9"/>
      <c r="U20" s="9"/>
    </row>
    <row r="21" spans="1:21">
      <c r="A21" s="17" t="s">
        <v>25</v>
      </c>
      <c r="B21" s="18">
        <v>10</v>
      </c>
      <c r="E21" s="27"/>
      <c r="F21" s="53"/>
      <c r="G21" s="53"/>
      <c r="H21" s="53"/>
      <c r="K21" s="5"/>
      <c r="L21" s="12"/>
      <c r="M21" s="9"/>
      <c r="N21" s="9"/>
      <c r="O21" s="9"/>
      <c r="P21" s="9"/>
      <c r="Q21" s="9"/>
      <c r="R21" s="9"/>
      <c r="S21" s="9"/>
      <c r="T21" s="9"/>
      <c r="U21" s="9"/>
    </row>
    <row r="22" spans="1:21">
      <c r="A22" s="3"/>
      <c r="B22" s="19"/>
      <c r="C22" s="29"/>
      <c r="E22" s="27"/>
      <c r="F22" s="53"/>
      <c r="G22" s="53"/>
      <c r="H22" s="53"/>
    </row>
    <row r="23" spans="1:21">
      <c r="A23" s="3"/>
      <c r="B23" s="19"/>
      <c r="C23" s="11"/>
      <c r="E23" s="27"/>
      <c r="F23" s="53"/>
      <c r="G23" s="53"/>
      <c r="H23" s="53"/>
    </row>
    <row r="24" spans="1:21">
      <c r="A24" s="20" t="s">
        <v>23</v>
      </c>
      <c r="B24" s="21"/>
      <c r="C24" s="48"/>
      <c r="E24" s="27"/>
      <c r="F24" s="53"/>
      <c r="G24" s="53"/>
      <c r="H24" s="53"/>
    </row>
    <row r="25" spans="1:21" ht="17.25">
      <c r="A25" s="43" t="s">
        <v>6</v>
      </c>
      <c r="B25" s="55" t="s">
        <v>21</v>
      </c>
      <c r="C25" s="55" t="s">
        <v>22</v>
      </c>
    </row>
    <row r="26" spans="1:21">
      <c r="A26" s="3" t="s">
        <v>27</v>
      </c>
      <c r="B26" s="42">
        <f>NPV(B$9,B64:Z64)/$B$6</f>
        <v>933.8366074073848</v>
      </c>
      <c r="C26" s="22">
        <f>B26/25</f>
        <v>37.353464296295392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21">
      <c r="A27" s="3" t="s">
        <v>28</v>
      </c>
      <c r="B27" s="42">
        <f>NPV(B$9,B65:Z65)/$B$6</f>
        <v>2584.3447155154927</v>
      </c>
      <c r="C27" s="22">
        <f>B27/25</f>
        <v>103.37378862061971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21">
      <c r="A28" s="3" t="s">
        <v>29</v>
      </c>
      <c r="B28" s="42">
        <f>NPV(B$9,B66:Z66)/$B$6</f>
        <v>5060.1068776776538</v>
      </c>
      <c r="C28" s="22">
        <f>B28/25</f>
        <v>202.40427510710614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1:21">
      <c r="A29" s="47" t="s">
        <v>30</v>
      </c>
      <c r="B29" s="42">
        <f>NPV(B$9,B67:Z67)/$B$6</f>
        <v>10217.944715515488</v>
      </c>
      <c r="C29" s="22">
        <f>B29/25</f>
        <v>408.71778862061956</v>
      </c>
    </row>
    <row r="32" spans="1:21">
      <c r="A32" s="24" t="s">
        <v>0</v>
      </c>
      <c r="E32" s="25"/>
      <c r="F32" s="26"/>
    </row>
    <row r="33" spans="1:26">
      <c r="A33" s="24"/>
    </row>
    <row r="34" spans="1:26">
      <c r="A34" s="27" t="s">
        <v>10</v>
      </c>
    </row>
    <row r="35" spans="1:26">
      <c r="A35" s="28" t="s">
        <v>1</v>
      </c>
      <c r="B35" s="29">
        <v>2011</v>
      </c>
      <c r="C35" s="29">
        <v>2012</v>
      </c>
      <c r="D35" s="29">
        <v>2013</v>
      </c>
      <c r="E35" s="29">
        <v>2014</v>
      </c>
      <c r="F35" s="29">
        <v>2015</v>
      </c>
      <c r="G35" s="29">
        <v>2016</v>
      </c>
      <c r="H35" s="29">
        <v>2017</v>
      </c>
      <c r="I35" s="29">
        <v>2018</v>
      </c>
      <c r="J35" s="29">
        <v>2019</v>
      </c>
      <c r="K35" s="29">
        <v>2020</v>
      </c>
      <c r="L35" s="29">
        <v>2021</v>
      </c>
      <c r="M35" s="29">
        <v>2022</v>
      </c>
      <c r="N35" s="29">
        <v>2023</v>
      </c>
      <c r="O35" s="29">
        <v>2024</v>
      </c>
      <c r="P35" s="29">
        <v>2025</v>
      </c>
      <c r="Q35" s="29">
        <v>2026</v>
      </c>
      <c r="R35" s="29">
        <v>2027</v>
      </c>
      <c r="S35" s="29">
        <v>2028</v>
      </c>
      <c r="T35" s="29">
        <v>2029</v>
      </c>
      <c r="U35" s="29">
        <v>2030</v>
      </c>
      <c r="V35" s="29">
        <v>2031</v>
      </c>
      <c r="W35" s="29">
        <v>2032</v>
      </c>
      <c r="X35" s="29">
        <v>2033</v>
      </c>
      <c r="Y35" s="29">
        <v>2034</v>
      </c>
      <c r="Z35" s="29">
        <v>2035</v>
      </c>
    </row>
    <row r="36" spans="1:26">
      <c r="A36" s="30" t="s">
        <v>2</v>
      </c>
      <c r="B36" s="31">
        <v>1</v>
      </c>
      <c r="C36" s="31">
        <v>2</v>
      </c>
      <c r="D36" s="31">
        <v>3</v>
      </c>
      <c r="E36" s="31">
        <v>4</v>
      </c>
      <c r="F36" s="31">
        <v>5</v>
      </c>
      <c r="G36" s="31">
        <v>6</v>
      </c>
      <c r="H36" s="31">
        <v>7</v>
      </c>
      <c r="I36" s="31">
        <v>8</v>
      </c>
      <c r="J36" s="31">
        <v>9</v>
      </c>
      <c r="K36" s="31">
        <v>10</v>
      </c>
      <c r="L36" s="31">
        <v>11</v>
      </c>
      <c r="M36" s="31">
        <v>12</v>
      </c>
      <c r="N36" s="31">
        <v>13</v>
      </c>
      <c r="O36" s="31">
        <v>14</v>
      </c>
      <c r="P36" s="31">
        <v>15</v>
      </c>
      <c r="Q36" s="31">
        <v>16</v>
      </c>
      <c r="R36" s="31">
        <v>17</v>
      </c>
      <c r="S36" s="31">
        <v>18</v>
      </c>
      <c r="T36" s="31">
        <v>19</v>
      </c>
      <c r="U36" s="31">
        <v>20</v>
      </c>
      <c r="V36" s="31">
        <v>21</v>
      </c>
      <c r="W36" s="31">
        <v>22</v>
      </c>
      <c r="X36" s="31">
        <v>23</v>
      </c>
      <c r="Y36" s="31">
        <v>24</v>
      </c>
      <c r="Z36" s="31">
        <v>25</v>
      </c>
    </row>
    <row r="37" spans="1:26">
      <c r="A37" s="54" t="s">
        <v>131</v>
      </c>
      <c r="B37" s="32">
        <f>$B$6*$B$7*$B$16</f>
        <v>381.68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</row>
    <row r="38" spans="1:26">
      <c r="A38" s="1"/>
      <c r="C38" s="33"/>
      <c r="D38" s="13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>
      <c r="A39" s="27" t="s">
        <v>11</v>
      </c>
      <c r="C39" s="13"/>
      <c r="D39" s="13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>
      <c r="A40" s="28" t="s">
        <v>1</v>
      </c>
      <c r="B40" s="29">
        <v>2011</v>
      </c>
      <c r="C40" s="29">
        <v>2012</v>
      </c>
      <c r="D40" s="29">
        <v>2013</v>
      </c>
      <c r="E40" s="29">
        <v>2014</v>
      </c>
      <c r="F40" s="29">
        <v>2015</v>
      </c>
      <c r="G40" s="29">
        <v>2016</v>
      </c>
      <c r="H40" s="29">
        <v>2017</v>
      </c>
      <c r="I40" s="29">
        <v>2018</v>
      </c>
      <c r="J40" s="29">
        <v>2019</v>
      </c>
      <c r="K40" s="29">
        <v>2020</v>
      </c>
      <c r="L40" s="29">
        <v>2021</v>
      </c>
      <c r="M40" s="29">
        <v>2022</v>
      </c>
      <c r="N40" s="29">
        <v>2023</v>
      </c>
      <c r="O40" s="29">
        <v>2024</v>
      </c>
      <c r="P40" s="29">
        <v>2025</v>
      </c>
      <c r="Q40" s="29">
        <v>2026</v>
      </c>
      <c r="R40" s="29">
        <v>2027</v>
      </c>
      <c r="S40" s="29">
        <v>2028</v>
      </c>
      <c r="T40" s="29">
        <v>2029</v>
      </c>
      <c r="U40" s="29">
        <v>2030</v>
      </c>
      <c r="V40" s="29">
        <v>2031</v>
      </c>
      <c r="W40" s="29">
        <v>2032</v>
      </c>
      <c r="X40" s="29">
        <v>2033</v>
      </c>
      <c r="Y40" s="29">
        <v>2034</v>
      </c>
      <c r="Z40" s="29">
        <v>2035</v>
      </c>
    </row>
    <row r="41" spans="1:26">
      <c r="A41" s="30" t="s">
        <v>2</v>
      </c>
      <c r="B41" s="31">
        <v>1</v>
      </c>
      <c r="C41" s="31">
        <v>2</v>
      </c>
      <c r="D41" s="31">
        <v>3</v>
      </c>
      <c r="E41" s="31">
        <v>4</v>
      </c>
      <c r="F41" s="31">
        <v>5</v>
      </c>
      <c r="G41" s="31">
        <v>6</v>
      </c>
      <c r="H41" s="31">
        <v>7</v>
      </c>
      <c r="I41" s="31">
        <v>8</v>
      </c>
      <c r="J41" s="31">
        <v>9</v>
      </c>
      <c r="K41" s="31">
        <v>10</v>
      </c>
      <c r="L41" s="31">
        <v>11</v>
      </c>
      <c r="M41" s="31">
        <v>12</v>
      </c>
      <c r="N41" s="31">
        <v>13</v>
      </c>
      <c r="O41" s="31">
        <v>14</v>
      </c>
      <c r="P41" s="31">
        <v>15</v>
      </c>
      <c r="Q41" s="31">
        <v>16</v>
      </c>
      <c r="R41" s="31">
        <v>17</v>
      </c>
      <c r="S41" s="31">
        <v>18</v>
      </c>
      <c r="T41" s="31">
        <v>19</v>
      </c>
      <c r="U41" s="31">
        <v>20</v>
      </c>
      <c r="V41" s="31">
        <v>21</v>
      </c>
      <c r="W41" s="31">
        <v>22</v>
      </c>
      <c r="X41" s="31">
        <v>23</v>
      </c>
      <c r="Y41" s="31">
        <v>24</v>
      </c>
      <c r="Z41" s="31">
        <v>25</v>
      </c>
    </row>
    <row r="42" spans="1:26">
      <c r="A42" s="44" t="s">
        <v>27</v>
      </c>
      <c r="B42" s="34">
        <v>3</v>
      </c>
      <c r="C42" s="34">
        <v>3</v>
      </c>
      <c r="D42" s="34">
        <v>3</v>
      </c>
      <c r="E42" s="34">
        <v>3</v>
      </c>
      <c r="F42" s="34">
        <v>3</v>
      </c>
      <c r="G42" s="34">
        <v>3</v>
      </c>
      <c r="H42" s="34">
        <v>3</v>
      </c>
      <c r="I42" s="34">
        <v>3</v>
      </c>
      <c r="J42" s="34">
        <v>3</v>
      </c>
      <c r="K42" s="34">
        <v>3</v>
      </c>
      <c r="L42" s="34">
        <v>3</v>
      </c>
      <c r="M42" s="34">
        <v>3</v>
      </c>
      <c r="N42" s="34">
        <v>3</v>
      </c>
      <c r="O42" s="34">
        <v>3</v>
      </c>
      <c r="P42" s="34">
        <v>3</v>
      </c>
      <c r="Q42" s="34">
        <v>3</v>
      </c>
      <c r="R42" s="34">
        <v>3</v>
      </c>
      <c r="S42" s="34">
        <v>3</v>
      </c>
      <c r="T42" s="34">
        <v>3</v>
      </c>
      <c r="U42" s="34">
        <v>3</v>
      </c>
      <c r="V42" s="34">
        <v>3</v>
      </c>
      <c r="W42" s="34">
        <v>3</v>
      </c>
      <c r="X42" s="34">
        <v>3</v>
      </c>
      <c r="Y42" s="34">
        <v>3</v>
      </c>
      <c r="Z42" s="34">
        <v>3</v>
      </c>
    </row>
    <row r="43" spans="1:26">
      <c r="A43" s="44" t="s">
        <v>28</v>
      </c>
      <c r="B43" s="34">
        <v>7.8</v>
      </c>
      <c r="C43" s="34">
        <v>7.8</v>
      </c>
      <c r="D43" s="34">
        <v>7.8</v>
      </c>
      <c r="E43" s="34">
        <v>7.8</v>
      </c>
      <c r="F43" s="34">
        <v>7.8</v>
      </c>
      <c r="G43" s="34">
        <v>7.8</v>
      </c>
      <c r="H43" s="34">
        <v>7.8</v>
      </c>
      <c r="I43" s="34">
        <v>7.8</v>
      </c>
      <c r="J43" s="34">
        <v>7.8</v>
      </c>
      <c r="K43" s="34">
        <v>7.8</v>
      </c>
      <c r="L43" s="34">
        <v>7.8</v>
      </c>
      <c r="M43" s="34">
        <v>7.8</v>
      </c>
      <c r="N43" s="34">
        <v>7.8</v>
      </c>
      <c r="O43" s="34">
        <v>7.8</v>
      </c>
      <c r="P43" s="34">
        <v>7.8</v>
      </c>
      <c r="Q43" s="34">
        <v>7.8</v>
      </c>
      <c r="R43" s="34">
        <v>7.8</v>
      </c>
      <c r="S43" s="34">
        <v>7.8</v>
      </c>
      <c r="T43" s="34">
        <v>7.8</v>
      </c>
      <c r="U43" s="34">
        <v>7.8</v>
      </c>
      <c r="V43" s="34">
        <v>7.8</v>
      </c>
      <c r="W43" s="34">
        <v>7.8</v>
      </c>
      <c r="X43" s="34">
        <v>7.8</v>
      </c>
      <c r="Y43" s="34">
        <v>7.8</v>
      </c>
      <c r="Z43" s="34">
        <v>7.8</v>
      </c>
    </row>
    <row r="44" spans="1:26">
      <c r="A44" s="44" t="s">
        <v>29</v>
      </c>
      <c r="B44" s="34">
        <v>15</v>
      </c>
      <c r="C44" s="34">
        <v>15</v>
      </c>
      <c r="D44" s="34">
        <v>15</v>
      </c>
      <c r="E44" s="34">
        <v>15</v>
      </c>
      <c r="F44" s="34">
        <v>15</v>
      </c>
      <c r="G44" s="34">
        <v>15</v>
      </c>
      <c r="H44" s="34">
        <v>15</v>
      </c>
      <c r="I44" s="34">
        <v>15</v>
      </c>
      <c r="J44" s="34">
        <v>15</v>
      </c>
      <c r="K44" s="34">
        <v>15</v>
      </c>
      <c r="L44" s="34">
        <v>15</v>
      </c>
      <c r="M44" s="34">
        <v>15</v>
      </c>
      <c r="N44" s="34">
        <v>15</v>
      </c>
      <c r="O44" s="34">
        <v>15</v>
      </c>
      <c r="P44" s="34">
        <v>15</v>
      </c>
      <c r="Q44" s="34">
        <v>15</v>
      </c>
      <c r="R44" s="34">
        <v>15</v>
      </c>
      <c r="S44" s="34">
        <v>15</v>
      </c>
      <c r="T44" s="34">
        <v>15</v>
      </c>
      <c r="U44" s="34">
        <v>15</v>
      </c>
      <c r="V44" s="34">
        <v>15</v>
      </c>
      <c r="W44" s="34">
        <v>15</v>
      </c>
      <c r="X44" s="34">
        <v>15</v>
      </c>
      <c r="Y44" s="34">
        <v>15</v>
      </c>
      <c r="Z44" s="34">
        <v>15</v>
      </c>
    </row>
    <row r="45" spans="1:26">
      <c r="A45" s="1" t="s">
        <v>30</v>
      </c>
      <c r="B45" s="34">
        <v>30</v>
      </c>
      <c r="C45" s="34">
        <v>30</v>
      </c>
      <c r="D45" s="34">
        <v>30</v>
      </c>
      <c r="E45" s="34">
        <v>30</v>
      </c>
      <c r="F45" s="34">
        <v>30</v>
      </c>
      <c r="G45" s="34">
        <v>30</v>
      </c>
      <c r="H45" s="34">
        <v>30</v>
      </c>
      <c r="I45" s="34">
        <v>30</v>
      </c>
      <c r="J45" s="34">
        <v>30</v>
      </c>
      <c r="K45" s="34">
        <v>30</v>
      </c>
      <c r="L45" s="34">
        <v>30</v>
      </c>
      <c r="M45" s="34">
        <v>30</v>
      </c>
      <c r="N45" s="34">
        <v>30</v>
      </c>
      <c r="O45" s="34">
        <v>30</v>
      </c>
      <c r="P45" s="34">
        <v>30</v>
      </c>
      <c r="Q45" s="34">
        <v>30</v>
      </c>
      <c r="R45" s="34">
        <v>30</v>
      </c>
      <c r="S45" s="34">
        <v>30</v>
      </c>
      <c r="T45" s="34">
        <v>30</v>
      </c>
      <c r="U45" s="34">
        <v>30</v>
      </c>
      <c r="V45" s="34">
        <v>30</v>
      </c>
      <c r="W45" s="34">
        <v>30</v>
      </c>
      <c r="X45" s="34">
        <v>30</v>
      </c>
      <c r="Y45" s="34">
        <v>30</v>
      </c>
      <c r="Z45" s="34">
        <v>30</v>
      </c>
    </row>
    <row r="46" spans="1:26">
      <c r="A46" s="1"/>
    </row>
    <row r="47" spans="1:26">
      <c r="A47" s="27" t="s">
        <v>12</v>
      </c>
    </row>
    <row r="48" spans="1:26">
      <c r="A48" s="28" t="s">
        <v>1</v>
      </c>
      <c r="B48" s="29">
        <v>2011</v>
      </c>
      <c r="C48" s="29">
        <v>2012</v>
      </c>
      <c r="D48" s="29">
        <v>2013</v>
      </c>
      <c r="E48" s="29">
        <v>2014</v>
      </c>
      <c r="F48" s="29">
        <v>2015</v>
      </c>
      <c r="G48" s="29">
        <v>2016</v>
      </c>
      <c r="H48" s="29">
        <v>2017</v>
      </c>
      <c r="I48" s="29">
        <v>2018</v>
      </c>
      <c r="J48" s="29">
        <v>2019</v>
      </c>
      <c r="K48" s="29">
        <v>2020</v>
      </c>
      <c r="L48" s="29">
        <v>2021</v>
      </c>
      <c r="M48" s="29">
        <v>2022</v>
      </c>
      <c r="N48" s="29">
        <v>2023</v>
      </c>
      <c r="O48" s="29">
        <v>2024</v>
      </c>
      <c r="P48" s="29">
        <v>2025</v>
      </c>
      <c r="Q48" s="29">
        <v>2026</v>
      </c>
      <c r="R48" s="29">
        <v>2027</v>
      </c>
      <c r="S48" s="29">
        <v>2028</v>
      </c>
      <c r="T48" s="29">
        <v>2029</v>
      </c>
      <c r="U48" s="29">
        <v>2030</v>
      </c>
      <c r="V48" s="29">
        <v>2031</v>
      </c>
      <c r="W48" s="29">
        <v>2032</v>
      </c>
      <c r="X48" s="29">
        <v>2033</v>
      </c>
      <c r="Y48" s="29">
        <v>2034</v>
      </c>
      <c r="Z48" s="29">
        <v>2035</v>
      </c>
    </row>
    <row r="49" spans="1:27">
      <c r="A49" s="30" t="s">
        <v>2</v>
      </c>
      <c r="B49" s="31">
        <v>1</v>
      </c>
      <c r="C49" s="31">
        <v>2</v>
      </c>
      <c r="D49" s="31">
        <v>3</v>
      </c>
      <c r="E49" s="31">
        <v>4</v>
      </c>
      <c r="F49" s="31">
        <v>5</v>
      </c>
      <c r="G49" s="31">
        <v>6</v>
      </c>
      <c r="H49" s="31">
        <v>7</v>
      </c>
      <c r="I49" s="31">
        <v>8</v>
      </c>
      <c r="J49" s="31">
        <v>9</v>
      </c>
      <c r="K49" s="31">
        <v>10</v>
      </c>
      <c r="L49" s="31">
        <v>11</v>
      </c>
      <c r="M49" s="31">
        <v>12</v>
      </c>
      <c r="N49" s="31">
        <v>13</v>
      </c>
      <c r="O49" s="31">
        <v>14</v>
      </c>
      <c r="P49" s="31">
        <v>15</v>
      </c>
      <c r="Q49" s="31">
        <v>16</v>
      </c>
      <c r="R49" s="31">
        <v>17</v>
      </c>
      <c r="S49" s="31">
        <v>18</v>
      </c>
      <c r="T49" s="31">
        <v>19</v>
      </c>
      <c r="U49" s="31">
        <v>20</v>
      </c>
      <c r="V49" s="31">
        <v>21</v>
      </c>
      <c r="W49" s="31">
        <v>22</v>
      </c>
      <c r="X49" s="31">
        <v>23</v>
      </c>
      <c r="Y49" s="31">
        <v>24</v>
      </c>
      <c r="Z49" s="31">
        <v>25</v>
      </c>
    </row>
    <row r="50" spans="1:27">
      <c r="A50" s="44" t="s">
        <v>27</v>
      </c>
      <c r="B50" s="35">
        <f t="shared" ref="B50:Z53" si="0">B42*B$37</f>
        <v>1145.04</v>
      </c>
      <c r="C50" s="35">
        <f t="shared" si="0"/>
        <v>0</v>
      </c>
      <c r="D50" s="35">
        <f t="shared" si="0"/>
        <v>0</v>
      </c>
      <c r="E50" s="35">
        <f t="shared" si="0"/>
        <v>0</v>
      </c>
      <c r="F50" s="35">
        <f t="shared" si="0"/>
        <v>0</v>
      </c>
      <c r="G50" s="35">
        <f t="shared" si="0"/>
        <v>0</v>
      </c>
      <c r="H50" s="35">
        <f t="shared" si="0"/>
        <v>0</v>
      </c>
      <c r="I50" s="35">
        <f t="shared" si="0"/>
        <v>0</v>
      </c>
      <c r="J50" s="35">
        <f t="shared" si="0"/>
        <v>0</v>
      </c>
      <c r="K50" s="35">
        <f t="shared" si="0"/>
        <v>0</v>
      </c>
      <c r="L50" s="35">
        <f t="shared" si="0"/>
        <v>0</v>
      </c>
      <c r="M50" s="35">
        <f t="shared" si="0"/>
        <v>0</v>
      </c>
      <c r="N50" s="35">
        <f t="shared" si="0"/>
        <v>0</v>
      </c>
      <c r="O50" s="35">
        <f t="shared" si="0"/>
        <v>0</v>
      </c>
      <c r="P50" s="35">
        <f t="shared" si="0"/>
        <v>0</v>
      </c>
      <c r="Q50" s="35">
        <f t="shared" si="0"/>
        <v>0</v>
      </c>
      <c r="R50" s="35">
        <f t="shared" si="0"/>
        <v>0</v>
      </c>
      <c r="S50" s="35">
        <f t="shared" si="0"/>
        <v>0</v>
      </c>
      <c r="T50" s="35">
        <f t="shared" si="0"/>
        <v>0</v>
      </c>
      <c r="U50" s="35">
        <f t="shared" si="0"/>
        <v>0</v>
      </c>
      <c r="V50" s="35">
        <f t="shared" si="0"/>
        <v>0</v>
      </c>
      <c r="W50" s="35">
        <f t="shared" si="0"/>
        <v>0</v>
      </c>
      <c r="X50" s="35">
        <f t="shared" si="0"/>
        <v>0</v>
      </c>
      <c r="Y50" s="35">
        <f t="shared" si="0"/>
        <v>0</v>
      </c>
      <c r="Z50" s="35">
        <f t="shared" si="0"/>
        <v>0</v>
      </c>
    </row>
    <row r="51" spans="1:27">
      <c r="A51" s="44" t="s">
        <v>28</v>
      </c>
      <c r="B51" s="35">
        <f t="shared" si="0"/>
        <v>2977.1039999999998</v>
      </c>
      <c r="C51" s="35">
        <f t="shared" si="0"/>
        <v>0</v>
      </c>
      <c r="D51" s="35">
        <f t="shared" si="0"/>
        <v>0</v>
      </c>
      <c r="E51" s="35">
        <f t="shared" si="0"/>
        <v>0</v>
      </c>
      <c r="F51" s="35">
        <f t="shared" si="0"/>
        <v>0</v>
      </c>
      <c r="G51" s="35">
        <f t="shared" si="0"/>
        <v>0</v>
      </c>
      <c r="H51" s="35">
        <f t="shared" si="0"/>
        <v>0</v>
      </c>
      <c r="I51" s="35">
        <f t="shared" si="0"/>
        <v>0</v>
      </c>
      <c r="J51" s="35">
        <f t="shared" si="0"/>
        <v>0</v>
      </c>
      <c r="K51" s="35">
        <f t="shared" si="0"/>
        <v>0</v>
      </c>
      <c r="L51" s="35">
        <f t="shared" si="0"/>
        <v>0</v>
      </c>
      <c r="M51" s="35">
        <f t="shared" si="0"/>
        <v>0</v>
      </c>
      <c r="N51" s="35">
        <f t="shared" si="0"/>
        <v>0</v>
      </c>
      <c r="O51" s="35">
        <f t="shared" si="0"/>
        <v>0</v>
      </c>
      <c r="P51" s="35">
        <f t="shared" si="0"/>
        <v>0</v>
      </c>
      <c r="Q51" s="35">
        <f t="shared" si="0"/>
        <v>0</v>
      </c>
      <c r="R51" s="35">
        <f t="shared" si="0"/>
        <v>0</v>
      </c>
      <c r="S51" s="35">
        <f t="shared" si="0"/>
        <v>0</v>
      </c>
      <c r="T51" s="35">
        <f t="shared" si="0"/>
        <v>0</v>
      </c>
      <c r="U51" s="35">
        <f t="shared" si="0"/>
        <v>0</v>
      </c>
      <c r="V51" s="35">
        <f t="shared" si="0"/>
        <v>0</v>
      </c>
      <c r="W51" s="35">
        <f t="shared" si="0"/>
        <v>0</v>
      </c>
      <c r="X51" s="35">
        <f t="shared" si="0"/>
        <v>0</v>
      </c>
      <c r="Y51" s="35">
        <f t="shared" si="0"/>
        <v>0</v>
      </c>
      <c r="Z51" s="35">
        <f t="shared" si="0"/>
        <v>0</v>
      </c>
    </row>
    <row r="52" spans="1:27">
      <c r="A52" s="44" t="s">
        <v>29</v>
      </c>
      <c r="B52" s="35">
        <f t="shared" si="0"/>
        <v>5725.2</v>
      </c>
      <c r="C52" s="35">
        <f t="shared" si="0"/>
        <v>0</v>
      </c>
      <c r="D52" s="35">
        <f t="shared" si="0"/>
        <v>0</v>
      </c>
      <c r="E52" s="35">
        <f t="shared" si="0"/>
        <v>0</v>
      </c>
      <c r="F52" s="35">
        <f t="shared" si="0"/>
        <v>0</v>
      </c>
      <c r="G52" s="35">
        <f t="shared" si="0"/>
        <v>0</v>
      </c>
      <c r="H52" s="35">
        <f t="shared" si="0"/>
        <v>0</v>
      </c>
      <c r="I52" s="35">
        <f t="shared" si="0"/>
        <v>0</v>
      </c>
      <c r="J52" s="35">
        <f t="shared" si="0"/>
        <v>0</v>
      </c>
      <c r="K52" s="35">
        <f t="shared" si="0"/>
        <v>0</v>
      </c>
      <c r="L52" s="35">
        <f t="shared" si="0"/>
        <v>0</v>
      </c>
      <c r="M52" s="35">
        <f t="shared" si="0"/>
        <v>0</v>
      </c>
      <c r="N52" s="35">
        <f t="shared" si="0"/>
        <v>0</v>
      </c>
      <c r="O52" s="35">
        <f t="shared" si="0"/>
        <v>0</v>
      </c>
      <c r="P52" s="35">
        <f t="shared" si="0"/>
        <v>0</v>
      </c>
      <c r="Q52" s="35">
        <f t="shared" si="0"/>
        <v>0</v>
      </c>
      <c r="R52" s="35">
        <f t="shared" si="0"/>
        <v>0</v>
      </c>
      <c r="S52" s="35">
        <f t="shared" si="0"/>
        <v>0</v>
      </c>
      <c r="T52" s="35">
        <f t="shared" si="0"/>
        <v>0</v>
      </c>
      <c r="U52" s="35">
        <f t="shared" si="0"/>
        <v>0</v>
      </c>
      <c r="V52" s="35">
        <f t="shared" si="0"/>
        <v>0</v>
      </c>
      <c r="W52" s="35">
        <f t="shared" si="0"/>
        <v>0</v>
      </c>
      <c r="X52" s="35">
        <f t="shared" si="0"/>
        <v>0</v>
      </c>
      <c r="Y52" s="35">
        <f t="shared" si="0"/>
        <v>0</v>
      </c>
      <c r="Z52" s="35">
        <f t="shared" si="0"/>
        <v>0</v>
      </c>
    </row>
    <row r="53" spans="1:27">
      <c r="A53" s="1" t="s">
        <v>30</v>
      </c>
      <c r="B53" s="35">
        <f t="shared" si="0"/>
        <v>11450.4</v>
      </c>
      <c r="C53" s="35">
        <f t="shared" si="0"/>
        <v>0</v>
      </c>
      <c r="D53" s="35">
        <f t="shared" si="0"/>
        <v>0</v>
      </c>
      <c r="E53" s="35">
        <f t="shared" si="0"/>
        <v>0</v>
      </c>
      <c r="F53" s="35">
        <f t="shared" si="0"/>
        <v>0</v>
      </c>
      <c r="G53" s="35">
        <f t="shared" si="0"/>
        <v>0</v>
      </c>
      <c r="H53" s="35">
        <f t="shared" si="0"/>
        <v>0</v>
      </c>
      <c r="I53" s="35">
        <f t="shared" si="0"/>
        <v>0</v>
      </c>
      <c r="J53" s="35">
        <f t="shared" si="0"/>
        <v>0</v>
      </c>
      <c r="K53" s="35">
        <f t="shared" si="0"/>
        <v>0</v>
      </c>
      <c r="L53" s="35">
        <f t="shared" si="0"/>
        <v>0</v>
      </c>
      <c r="M53" s="35">
        <f t="shared" si="0"/>
        <v>0</v>
      </c>
      <c r="N53" s="35">
        <f t="shared" si="0"/>
        <v>0</v>
      </c>
      <c r="O53" s="35">
        <f t="shared" si="0"/>
        <v>0</v>
      </c>
      <c r="P53" s="35">
        <f t="shared" si="0"/>
        <v>0</v>
      </c>
      <c r="Q53" s="35">
        <f t="shared" si="0"/>
        <v>0</v>
      </c>
      <c r="R53" s="35">
        <f t="shared" si="0"/>
        <v>0</v>
      </c>
      <c r="S53" s="35">
        <f t="shared" si="0"/>
        <v>0</v>
      </c>
      <c r="T53" s="35">
        <f t="shared" si="0"/>
        <v>0</v>
      </c>
      <c r="U53" s="35">
        <f t="shared" si="0"/>
        <v>0</v>
      </c>
      <c r="V53" s="35">
        <f t="shared" si="0"/>
        <v>0</v>
      </c>
      <c r="W53" s="35">
        <f t="shared" si="0"/>
        <v>0</v>
      </c>
      <c r="X53" s="35">
        <f t="shared" si="0"/>
        <v>0</v>
      </c>
      <c r="Y53" s="35">
        <f t="shared" si="0"/>
        <v>0</v>
      </c>
      <c r="Z53" s="35">
        <f t="shared" si="0"/>
        <v>0</v>
      </c>
    </row>
    <row r="54" spans="1:27">
      <c r="A54" s="1"/>
      <c r="B54" s="35"/>
      <c r="C54" s="35"/>
      <c r="D54" s="35"/>
      <c r="E54" s="35"/>
      <c r="F54" s="35"/>
      <c r="G54" s="35"/>
      <c r="H54" s="35"/>
      <c r="I54" s="35"/>
      <c r="J54" s="35"/>
    </row>
    <row r="55" spans="1:27">
      <c r="A55" s="27" t="s">
        <v>13</v>
      </c>
      <c r="B55" s="35"/>
      <c r="C55" s="35"/>
      <c r="D55" s="35"/>
      <c r="E55" s="35"/>
      <c r="F55" s="35"/>
      <c r="G55" s="35"/>
      <c r="H55" s="35"/>
      <c r="I55" s="35"/>
      <c r="J55" s="35"/>
    </row>
    <row r="56" spans="1:27">
      <c r="A56" s="28" t="s">
        <v>1</v>
      </c>
      <c r="B56" s="29">
        <v>2011</v>
      </c>
      <c r="C56" s="29">
        <v>2012</v>
      </c>
      <c r="D56" s="29">
        <v>2013</v>
      </c>
      <c r="E56" s="29">
        <v>2014</v>
      </c>
      <c r="F56" s="29">
        <v>2015</v>
      </c>
      <c r="G56" s="29">
        <v>2016</v>
      </c>
      <c r="H56" s="29">
        <v>2017</v>
      </c>
      <c r="I56" s="29">
        <v>2018</v>
      </c>
      <c r="J56" s="29">
        <v>2019</v>
      </c>
      <c r="K56" s="29">
        <v>2020</v>
      </c>
      <c r="L56" s="29">
        <v>2021</v>
      </c>
      <c r="M56" s="29">
        <v>2022</v>
      </c>
      <c r="N56" s="29">
        <v>2023</v>
      </c>
      <c r="O56" s="29">
        <v>2024</v>
      </c>
      <c r="P56" s="29">
        <v>2025</v>
      </c>
      <c r="Q56" s="29">
        <v>2026</v>
      </c>
      <c r="R56" s="29">
        <v>2027</v>
      </c>
      <c r="S56" s="29">
        <v>2028</v>
      </c>
      <c r="T56" s="29">
        <v>2029</v>
      </c>
      <c r="U56" s="29">
        <v>2030</v>
      </c>
      <c r="V56" s="29">
        <v>2031</v>
      </c>
      <c r="W56" s="29">
        <v>2032</v>
      </c>
      <c r="X56" s="29">
        <v>2033</v>
      </c>
      <c r="Y56" s="29">
        <v>2034</v>
      </c>
      <c r="Z56" s="29">
        <v>2035</v>
      </c>
    </row>
    <row r="57" spans="1:27">
      <c r="A57" s="30" t="s">
        <v>2</v>
      </c>
      <c r="B57" s="31">
        <v>1</v>
      </c>
      <c r="C57" s="31">
        <v>2</v>
      </c>
      <c r="D57" s="31">
        <v>3</v>
      </c>
      <c r="E57" s="31">
        <v>4</v>
      </c>
      <c r="F57" s="31">
        <v>5</v>
      </c>
      <c r="G57" s="31">
        <v>6</v>
      </c>
      <c r="H57" s="31">
        <v>7</v>
      </c>
      <c r="I57" s="31">
        <v>8</v>
      </c>
      <c r="J57" s="31">
        <v>9</v>
      </c>
      <c r="K57" s="31">
        <v>10</v>
      </c>
      <c r="L57" s="31">
        <v>11</v>
      </c>
      <c r="M57" s="31">
        <v>12</v>
      </c>
      <c r="N57" s="31">
        <v>13</v>
      </c>
      <c r="O57" s="31">
        <v>14</v>
      </c>
      <c r="P57" s="31">
        <v>15</v>
      </c>
      <c r="Q57" s="31">
        <v>16</v>
      </c>
      <c r="R57" s="31">
        <v>17</v>
      </c>
      <c r="S57" s="31">
        <v>18</v>
      </c>
      <c r="T57" s="31">
        <v>19</v>
      </c>
      <c r="U57" s="31">
        <v>20</v>
      </c>
      <c r="V57" s="31">
        <v>21</v>
      </c>
      <c r="W57" s="31">
        <v>22</v>
      </c>
      <c r="X57" s="31">
        <v>23</v>
      </c>
      <c r="Y57" s="31">
        <v>24</v>
      </c>
      <c r="Z57" s="31">
        <v>25</v>
      </c>
    </row>
    <row r="58" spans="1:27">
      <c r="A58" s="36" t="s">
        <v>3</v>
      </c>
      <c r="B58" s="37">
        <f>B6*B20</f>
        <v>25</v>
      </c>
      <c r="C58" s="37">
        <f>$B$6*$B$21</f>
        <v>10</v>
      </c>
      <c r="D58" s="37">
        <f t="shared" ref="D58:Z58" si="1">$B$6*$B$21</f>
        <v>10</v>
      </c>
      <c r="E58" s="37">
        <f t="shared" si="1"/>
        <v>10</v>
      </c>
      <c r="F58" s="37">
        <f t="shared" si="1"/>
        <v>10</v>
      </c>
      <c r="G58" s="37">
        <f t="shared" si="1"/>
        <v>10</v>
      </c>
      <c r="H58" s="37">
        <f t="shared" si="1"/>
        <v>10</v>
      </c>
      <c r="I58" s="37">
        <f t="shared" si="1"/>
        <v>10</v>
      </c>
      <c r="J58" s="37">
        <f t="shared" si="1"/>
        <v>10</v>
      </c>
      <c r="K58" s="37">
        <f t="shared" si="1"/>
        <v>10</v>
      </c>
      <c r="L58" s="37">
        <f t="shared" si="1"/>
        <v>10</v>
      </c>
      <c r="M58" s="37">
        <f t="shared" si="1"/>
        <v>10</v>
      </c>
      <c r="N58" s="37">
        <f t="shared" si="1"/>
        <v>10</v>
      </c>
      <c r="O58" s="37">
        <f t="shared" si="1"/>
        <v>10</v>
      </c>
      <c r="P58" s="37">
        <f t="shared" si="1"/>
        <v>10</v>
      </c>
      <c r="Q58" s="37">
        <f t="shared" si="1"/>
        <v>10</v>
      </c>
      <c r="R58" s="37">
        <f t="shared" si="1"/>
        <v>10</v>
      </c>
      <c r="S58" s="37">
        <f t="shared" si="1"/>
        <v>10</v>
      </c>
      <c r="T58" s="37">
        <f t="shared" si="1"/>
        <v>10</v>
      </c>
      <c r="U58" s="37">
        <f t="shared" si="1"/>
        <v>10</v>
      </c>
      <c r="V58" s="37">
        <f t="shared" si="1"/>
        <v>10</v>
      </c>
      <c r="W58" s="37">
        <f t="shared" si="1"/>
        <v>10</v>
      </c>
      <c r="X58" s="37">
        <f t="shared" si="1"/>
        <v>10</v>
      </c>
      <c r="Y58" s="37">
        <f t="shared" si="1"/>
        <v>10</v>
      </c>
      <c r="Z58" s="37">
        <f t="shared" si="1"/>
        <v>10</v>
      </c>
      <c r="AA58" s="23"/>
    </row>
    <row r="59" spans="1:27">
      <c r="A59" s="1"/>
      <c r="C59" s="13"/>
      <c r="D59" s="13"/>
      <c r="E59" s="13"/>
      <c r="F59" s="13"/>
      <c r="G59" s="13"/>
      <c r="H59" s="13"/>
      <c r="I59" s="13"/>
      <c r="J59" s="13"/>
      <c r="K59" s="13"/>
    </row>
    <row r="60" spans="1:27">
      <c r="A60" s="27" t="s">
        <v>14</v>
      </c>
    </row>
    <row r="61" spans="1:27">
      <c r="A61" s="28" t="s">
        <v>1</v>
      </c>
      <c r="B61" s="29">
        <v>2011</v>
      </c>
      <c r="C61" s="29">
        <v>2012</v>
      </c>
      <c r="D61" s="29">
        <v>2013</v>
      </c>
      <c r="E61" s="29">
        <v>2014</v>
      </c>
      <c r="F61" s="29">
        <v>2015</v>
      </c>
      <c r="G61" s="29">
        <v>2016</v>
      </c>
      <c r="H61" s="29">
        <v>2017</v>
      </c>
      <c r="I61" s="29">
        <v>2018</v>
      </c>
      <c r="J61" s="29">
        <v>2019</v>
      </c>
      <c r="K61" s="29">
        <v>2020</v>
      </c>
      <c r="L61" s="29">
        <v>2021</v>
      </c>
      <c r="M61" s="29">
        <v>2022</v>
      </c>
      <c r="N61" s="29">
        <v>2023</v>
      </c>
      <c r="O61" s="29">
        <v>2024</v>
      </c>
      <c r="P61" s="29">
        <v>2025</v>
      </c>
      <c r="Q61" s="29">
        <v>2026</v>
      </c>
      <c r="R61" s="29">
        <v>2027</v>
      </c>
      <c r="S61" s="29">
        <v>2028</v>
      </c>
      <c r="T61" s="29">
        <v>2029</v>
      </c>
      <c r="U61" s="29">
        <v>2030</v>
      </c>
      <c r="V61" s="29">
        <v>2031</v>
      </c>
      <c r="W61" s="29">
        <v>2032</v>
      </c>
      <c r="X61" s="29">
        <v>2033</v>
      </c>
      <c r="Y61" s="29">
        <v>2034</v>
      </c>
      <c r="Z61" s="29">
        <v>2035</v>
      </c>
    </row>
    <row r="62" spans="1:27">
      <c r="A62" s="30" t="s">
        <v>2</v>
      </c>
      <c r="B62" s="31">
        <v>1</v>
      </c>
      <c r="C62" s="31">
        <v>2</v>
      </c>
      <c r="D62" s="31">
        <v>3</v>
      </c>
      <c r="E62" s="31">
        <v>4</v>
      </c>
      <c r="F62" s="31">
        <v>5</v>
      </c>
      <c r="G62" s="31">
        <v>6</v>
      </c>
      <c r="H62" s="31">
        <v>7</v>
      </c>
      <c r="I62" s="31">
        <v>8</v>
      </c>
      <c r="J62" s="31">
        <v>9</v>
      </c>
      <c r="K62" s="31">
        <v>10</v>
      </c>
      <c r="L62" s="31">
        <v>11</v>
      </c>
      <c r="M62" s="31">
        <v>12</v>
      </c>
      <c r="N62" s="31">
        <v>13</v>
      </c>
      <c r="O62" s="31">
        <v>14</v>
      </c>
      <c r="P62" s="31">
        <v>15</v>
      </c>
      <c r="Q62" s="31">
        <v>16</v>
      </c>
      <c r="R62" s="31">
        <v>17</v>
      </c>
      <c r="S62" s="31">
        <v>18</v>
      </c>
      <c r="T62" s="31">
        <v>19</v>
      </c>
      <c r="U62" s="31">
        <v>20</v>
      </c>
      <c r="V62" s="31">
        <v>21</v>
      </c>
      <c r="W62" s="31">
        <v>22</v>
      </c>
      <c r="X62" s="31">
        <v>23</v>
      </c>
      <c r="Y62" s="31">
        <v>24</v>
      </c>
      <c r="Z62" s="31">
        <v>25</v>
      </c>
    </row>
    <row r="63" spans="1:27">
      <c r="A63" s="27" t="s">
        <v>15</v>
      </c>
    </row>
    <row r="64" spans="1:27">
      <c r="A64" s="44" t="s">
        <v>27</v>
      </c>
      <c r="B64" s="23">
        <f t="shared" ref="B64:Z67" si="2">B50-B$58</f>
        <v>1120.04</v>
      </c>
      <c r="C64" s="23">
        <f t="shared" si="2"/>
        <v>-10</v>
      </c>
      <c r="D64" s="23">
        <f t="shared" si="2"/>
        <v>-10</v>
      </c>
      <c r="E64" s="23">
        <f t="shared" si="2"/>
        <v>-10</v>
      </c>
      <c r="F64" s="23">
        <f t="shared" si="2"/>
        <v>-10</v>
      </c>
      <c r="G64" s="23">
        <f t="shared" si="2"/>
        <v>-10</v>
      </c>
      <c r="H64" s="23">
        <f t="shared" si="2"/>
        <v>-10</v>
      </c>
      <c r="I64" s="23">
        <f t="shared" si="2"/>
        <v>-10</v>
      </c>
      <c r="J64" s="23">
        <f t="shared" si="2"/>
        <v>-10</v>
      </c>
      <c r="K64" s="23">
        <f t="shared" si="2"/>
        <v>-10</v>
      </c>
      <c r="L64" s="23">
        <f t="shared" si="2"/>
        <v>-10</v>
      </c>
      <c r="M64" s="23">
        <f t="shared" si="2"/>
        <v>-10</v>
      </c>
      <c r="N64" s="23">
        <f t="shared" si="2"/>
        <v>-10</v>
      </c>
      <c r="O64" s="23">
        <f t="shared" si="2"/>
        <v>-10</v>
      </c>
      <c r="P64" s="23">
        <f t="shared" si="2"/>
        <v>-10</v>
      </c>
      <c r="Q64" s="23">
        <f t="shared" si="2"/>
        <v>-10</v>
      </c>
      <c r="R64" s="23">
        <f t="shared" si="2"/>
        <v>-10</v>
      </c>
      <c r="S64" s="23">
        <f t="shared" si="2"/>
        <v>-10</v>
      </c>
      <c r="T64" s="23">
        <f t="shared" si="2"/>
        <v>-10</v>
      </c>
      <c r="U64" s="23">
        <f t="shared" si="2"/>
        <v>-10</v>
      </c>
      <c r="V64" s="23">
        <f t="shared" si="2"/>
        <v>-10</v>
      </c>
      <c r="W64" s="23">
        <f t="shared" si="2"/>
        <v>-10</v>
      </c>
      <c r="X64" s="23">
        <f t="shared" si="2"/>
        <v>-10</v>
      </c>
      <c r="Y64" s="23">
        <f t="shared" si="2"/>
        <v>-10</v>
      </c>
      <c r="Z64" s="23">
        <f t="shared" si="2"/>
        <v>-10</v>
      </c>
    </row>
    <row r="65" spans="1:26">
      <c r="A65" s="44" t="s">
        <v>28</v>
      </c>
      <c r="B65" s="23">
        <f t="shared" si="2"/>
        <v>2952.1039999999998</v>
      </c>
      <c r="C65" s="23">
        <f t="shared" si="2"/>
        <v>-10</v>
      </c>
      <c r="D65" s="23">
        <f t="shared" si="2"/>
        <v>-10</v>
      </c>
      <c r="E65" s="23">
        <f t="shared" si="2"/>
        <v>-10</v>
      </c>
      <c r="F65" s="23">
        <f t="shared" si="2"/>
        <v>-10</v>
      </c>
      <c r="G65" s="23">
        <f t="shared" si="2"/>
        <v>-10</v>
      </c>
      <c r="H65" s="23">
        <f t="shared" si="2"/>
        <v>-10</v>
      </c>
      <c r="I65" s="23">
        <f t="shared" si="2"/>
        <v>-10</v>
      </c>
      <c r="J65" s="23">
        <f t="shared" si="2"/>
        <v>-10</v>
      </c>
      <c r="K65" s="23">
        <f t="shared" si="2"/>
        <v>-10</v>
      </c>
      <c r="L65" s="23">
        <f t="shared" si="2"/>
        <v>-10</v>
      </c>
      <c r="M65" s="23">
        <f t="shared" si="2"/>
        <v>-10</v>
      </c>
      <c r="N65" s="23">
        <f t="shared" si="2"/>
        <v>-10</v>
      </c>
      <c r="O65" s="23">
        <f t="shared" si="2"/>
        <v>-10</v>
      </c>
      <c r="P65" s="23">
        <f t="shared" si="2"/>
        <v>-10</v>
      </c>
      <c r="Q65" s="23">
        <f t="shared" si="2"/>
        <v>-10</v>
      </c>
      <c r="R65" s="23">
        <f t="shared" si="2"/>
        <v>-10</v>
      </c>
      <c r="S65" s="23">
        <f t="shared" si="2"/>
        <v>-10</v>
      </c>
      <c r="T65" s="23">
        <f t="shared" si="2"/>
        <v>-10</v>
      </c>
      <c r="U65" s="23">
        <f t="shared" si="2"/>
        <v>-10</v>
      </c>
      <c r="V65" s="23">
        <f t="shared" si="2"/>
        <v>-10</v>
      </c>
      <c r="W65" s="23">
        <f t="shared" si="2"/>
        <v>-10</v>
      </c>
      <c r="X65" s="23">
        <f t="shared" si="2"/>
        <v>-10</v>
      </c>
      <c r="Y65" s="23">
        <f t="shared" si="2"/>
        <v>-10</v>
      </c>
      <c r="Z65" s="23">
        <f t="shared" si="2"/>
        <v>-10</v>
      </c>
    </row>
    <row r="66" spans="1:26">
      <c r="A66" s="44" t="s">
        <v>29</v>
      </c>
      <c r="B66" s="23">
        <f t="shared" si="2"/>
        <v>5700.2</v>
      </c>
      <c r="C66" s="23">
        <f t="shared" si="2"/>
        <v>-10</v>
      </c>
      <c r="D66" s="23">
        <f t="shared" si="2"/>
        <v>-10</v>
      </c>
      <c r="E66" s="23">
        <f t="shared" si="2"/>
        <v>-10</v>
      </c>
      <c r="F66" s="23">
        <f t="shared" si="2"/>
        <v>-10</v>
      </c>
      <c r="G66" s="23">
        <f t="shared" si="2"/>
        <v>-10</v>
      </c>
      <c r="H66" s="23">
        <f t="shared" si="2"/>
        <v>-10</v>
      </c>
      <c r="I66" s="23">
        <f t="shared" si="2"/>
        <v>-10</v>
      </c>
      <c r="J66" s="23">
        <f t="shared" si="2"/>
        <v>-10</v>
      </c>
      <c r="K66" s="23">
        <f t="shared" si="2"/>
        <v>-10</v>
      </c>
      <c r="L66" s="23">
        <f t="shared" si="2"/>
        <v>-10</v>
      </c>
      <c r="M66" s="23">
        <f t="shared" si="2"/>
        <v>-10</v>
      </c>
      <c r="N66" s="23">
        <f t="shared" si="2"/>
        <v>-10</v>
      </c>
      <c r="O66" s="23">
        <f t="shared" si="2"/>
        <v>-10</v>
      </c>
      <c r="P66" s="23">
        <f t="shared" si="2"/>
        <v>-10</v>
      </c>
      <c r="Q66" s="23">
        <f t="shared" si="2"/>
        <v>-10</v>
      </c>
      <c r="R66" s="23">
        <f t="shared" si="2"/>
        <v>-10</v>
      </c>
      <c r="S66" s="23">
        <f t="shared" si="2"/>
        <v>-10</v>
      </c>
      <c r="T66" s="23">
        <f t="shared" si="2"/>
        <v>-10</v>
      </c>
      <c r="U66" s="23">
        <f t="shared" si="2"/>
        <v>-10</v>
      </c>
      <c r="V66" s="23">
        <f t="shared" si="2"/>
        <v>-10</v>
      </c>
      <c r="W66" s="23">
        <f t="shared" si="2"/>
        <v>-10</v>
      </c>
      <c r="X66" s="23">
        <f t="shared" si="2"/>
        <v>-10</v>
      </c>
      <c r="Y66" s="23">
        <f t="shared" si="2"/>
        <v>-10</v>
      </c>
      <c r="Z66" s="23">
        <f t="shared" si="2"/>
        <v>-10</v>
      </c>
    </row>
    <row r="67" spans="1:26">
      <c r="A67" s="1" t="s">
        <v>30</v>
      </c>
      <c r="B67" s="23">
        <f>B53-B$58</f>
        <v>11425.4</v>
      </c>
      <c r="C67" s="23">
        <f t="shared" si="2"/>
        <v>-10</v>
      </c>
      <c r="D67" s="23">
        <f t="shared" si="2"/>
        <v>-10</v>
      </c>
      <c r="E67" s="23">
        <f t="shared" si="2"/>
        <v>-10</v>
      </c>
      <c r="F67" s="23">
        <f t="shared" si="2"/>
        <v>-10</v>
      </c>
      <c r="G67" s="23">
        <f t="shared" si="2"/>
        <v>-10</v>
      </c>
      <c r="H67" s="23">
        <f t="shared" si="2"/>
        <v>-10</v>
      </c>
      <c r="I67" s="23">
        <f t="shared" si="2"/>
        <v>-10</v>
      </c>
      <c r="J67" s="23">
        <f t="shared" si="2"/>
        <v>-10</v>
      </c>
      <c r="K67" s="23">
        <f t="shared" si="2"/>
        <v>-10</v>
      </c>
      <c r="L67" s="23">
        <f t="shared" si="2"/>
        <v>-10</v>
      </c>
      <c r="M67" s="23">
        <f t="shared" si="2"/>
        <v>-10</v>
      </c>
      <c r="N67" s="23">
        <f t="shared" si="2"/>
        <v>-10</v>
      </c>
      <c r="O67" s="23">
        <f t="shared" si="2"/>
        <v>-10</v>
      </c>
      <c r="P67" s="23">
        <f t="shared" si="2"/>
        <v>-10</v>
      </c>
      <c r="Q67" s="23">
        <f t="shared" si="2"/>
        <v>-10</v>
      </c>
      <c r="R67" s="23">
        <f t="shared" si="2"/>
        <v>-10</v>
      </c>
      <c r="S67" s="23">
        <f t="shared" si="2"/>
        <v>-10</v>
      </c>
      <c r="T67" s="23">
        <f t="shared" si="2"/>
        <v>-10</v>
      </c>
      <c r="U67" s="23">
        <f t="shared" si="2"/>
        <v>-10</v>
      </c>
      <c r="V67" s="23">
        <f t="shared" si="2"/>
        <v>-10</v>
      </c>
      <c r="W67" s="23">
        <f t="shared" si="2"/>
        <v>-10</v>
      </c>
      <c r="X67" s="23">
        <f t="shared" si="2"/>
        <v>-10</v>
      </c>
      <c r="Y67" s="23">
        <f t="shared" si="2"/>
        <v>-10</v>
      </c>
      <c r="Z67" s="23">
        <f t="shared" si="2"/>
        <v>-10</v>
      </c>
    </row>
    <row r="68" spans="1:26">
      <c r="A68" s="1"/>
    </row>
    <row r="69" spans="1:26">
      <c r="A69" s="27" t="s">
        <v>16</v>
      </c>
    </row>
    <row r="70" spans="1:26">
      <c r="A70" s="44" t="s">
        <v>27</v>
      </c>
      <c r="B70" s="23">
        <f>B64/(1+$B$9)^$B$36</f>
        <v>1009.045045045045</v>
      </c>
      <c r="C70" s="23">
        <f t="shared" ref="C70:Z70" si="3">C64/(1+$B$9)^C$36</f>
        <v>-8.116224332440547</v>
      </c>
      <c r="D70" s="23">
        <f t="shared" si="3"/>
        <v>-7.3119138130095021</v>
      </c>
      <c r="E70" s="23">
        <f t="shared" si="3"/>
        <v>-6.5873097414500013</v>
      </c>
      <c r="F70" s="23">
        <f t="shared" si="3"/>
        <v>-5.9345132805855867</v>
      </c>
      <c r="G70" s="23">
        <f t="shared" si="3"/>
        <v>-5.3464083608879154</v>
      </c>
      <c r="H70" s="23">
        <f t="shared" si="3"/>
        <v>-4.8165841089080317</v>
      </c>
      <c r="I70" s="23">
        <f t="shared" si="3"/>
        <v>-4.3392649629802076</v>
      </c>
      <c r="J70" s="23">
        <f t="shared" si="3"/>
        <v>-3.9092477143965834</v>
      </c>
      <c r="K70" s="23">
        <f t="shared" si="3"/>
        <v>-3.5218447877446692</v>
      </c>
      <c r="L70" s="23">
        <f t="shared" si="3"/>
        <v>-3.1728331421123146</v>
      </c>
      <c r="M70" s="23">
        <f t="shared" si="3"/>
        <v>-2.8584082361372203</v>
      </c>
      <c r="N70" s="23">
        <f t="shared" si="3"/>
        <v>-2.5751425550785765</v>
      </c>
      <c r="O70" s="23">
        <f t="shared" si="3"/>
        <v>-2.3199482478185374</v>
      </c>
      <c r="P70" s="23">
        <f t="shared" si="3"/>
        <v>-2.0900434665031868</v>
      </c>
      <c r="Q70" s="23">
        <f t="shared" si="3"/>
        <v>-1.8829220418947625</v>
      </c>
      <c r="R70" s="23">
        <f t="shared" si="3"/>
        <v>-1.6963261638691554</v>
      </c>
      <c r="S70" s="23">
        <f t="shared" si="3"/>
        <v>-1.5282217692514912</v>
      </c>
      <c r="T70" s="23">
        <f t="shared" si="3"/>
        <v>-1.3767763686950369</v>
      </c>
      <c r="U70" s="23">
        <f t="shared" si="3"/>
        <v>-1.2403390708964297</v>
      </c>
      <c r="V70" s="23">
        <f t="shared" si="3"/>
        <v>-1.1174225863931797</v>
      </c>
      <c r="W70" s="23">
        <f t="shared" si="3"/>
        <v>-1.0066870147686304</v>
      </c>
      <c r="X70" s="23">
        <f t="shared" si="3"/>
        <v>-0.90692523853029772</v>
      </c>
      <c r="Y70" s="23">
        <f t="shared" si="3"/>
        <v>-0.8170497644417094</v>
      </c>
      <c r="Z70" s="23">
        <f t="shared" si="3"/>
        <v>-0.73608086886640478</v>
      </c>
    </row>
    <row r="71" spans="1:26">
      <c r="A71" s="44" t="s">
        <v>28</v>
      </c>
      <c r="B71" s="23">
        <f>B65/(1+$B$9)^$B$36</f>
        <v>2659.5531531531528</v>
      </c>
      <c r="C71" s="23">
        <f t="shared" ref="C71:Z71" si="4">C65/(1+$B$9)^C$36</f>
        <v>-8.116224332440547</v>
      </c>
      <c r="D71" s="23">
        <f t="shared" si="4"/>
        <v>-7.3119138130095021</v>
      </c>
      <c r="E71" s="23">
        <f t="shared" si="4"/>
        <v>-6.5873097414500013</v>
      </c>
      <c r="F71" s="23">
        <f t="shared" si="4"/>
        <v>-5.9345132805855867</v>
      </c>
      <c r="G71" s="23">
        <f t="shared" si="4"/>
        <v>-5.3464083608879154</v>
      </c>
      <c r="H71" s="23">
        <f t="shared" si="4"/>
        <v>-4.8165841089080317</v>
      </c>
      <c r="I71" s="23">
        <f t="shared" si="4"/>
        <v>-4.3392649629802076</v>
      </c>
      <c r="J71" s="23">
        <f t="shared" si="4"/>
        <v>-3.9092477143965834</v>
      </c>
      <c r="K71" s="23">
        <f t="shared" si="4"/>
        <v>-3.5218447877446692</v>
      </c>
      <c r="L71" s="23">
        <f t="shared" si="4"/>
        <v>-3.1728331421123146</v>
      </c>
      <c r="M71" s="23">
        <f t="shared" si="4"/>
        <v>-2.8584082361372203</v>
      </c>
      <c r="N71" s="23">
        <f t="shared" si="4"/>
        <v>-2.5751425550785765</v>
      </c>
      <c r="O71" s="23">
        <f t="shared" si="4"/>
        <v>-2.3199482478185374</v>
      </c>
      <c r="P71" s="23">
        <f t="shared" si="4"/>
        <v>-2.0900434665031868</v>
      </c>
      <c r="Q71" s="23">
        <f t="shared" si="4"/>
        <v>-1.8829220418947625</v>
      </c>
      <c r="R71" s="23">
        <f t="shared" si="4"/>
        <v>-1.6963261638691554</v>
      </c>
      <c r="S71" s="23">
        <f t="shared" si="4"/>
        <v>-1.5282217692514912</v>
      </c>
      <c r="T71" s="23">
        <f t="shared" si="4"/>
        <v>-1.3767763686950369</v>
      </c>
      <c r="U71" s="23">
        <f t="shared" si="4"/>
        <v>-1.2403390708964297</v>
      </c>
      <c r="V71" s="23">
        <f t="shared" si="4"/>
        <v>-1.1174225863931797</v>
      </c>
      <c r="W71" s="23">
        <f t="shared" si="4"/>
        <v>-1.0066870147686304</v>
      </c>
      <c r="X71" s="23">
        <f t="shared" si="4"/>
        <v>-0.90692523853029772</v>
      </c>
      <c r="Y71" s="23">
        <f t="shared" si="4"/>
        <v>-0.8170497644417094</v>
      </c>
      <c r="Z71" s="23">
        <f t="shared" si="4"/>
        <v>-0.73608086886640478</v>
      </c>
    </row>
    <row r="72" spans="1:26">
      <c r="A72" s="44" t="s">
        <v>29</v>
      </c>
      <c r="B72" s="23">
        <f>B66/(1+$B$9)^$B$36</f>
        <v>5135.3153153153144</v>
      </c>
      <c r="C72" s="23">
        <f t="shared" ref="C72:Z72" si="5">C66/(1+$B$9)^C$36</f>
        <v>-8.116224332440547</v>
      </c>
      <c r="D72" s="23">
        <f t="shared" si="5"/>
        <v>-7.3119138130095021</v>
      </c>
      <c r="E72" s="23">
        <f t="shared" si="5"/>
        <v>-6.5873097414500013</v>
      </c>
      <c r="F72" s="23">
        <f t="shared" si="5"/>
        <v>-5.9345132805855867</v>
      </c>
      <c r="G72" s="23">
        <f t="shared" si="5"/>
        <v>-5.3464083608879154</v>
      </c>
      <c r="H72" s="23">
        <f t="shared" si="5"/>
        <v>-4.8165841089080317</v>
      </c>
      <c r="I72" s="23">
        <f t="shared" si="5"/>
        <v>-4.3392649629802076</v>
      </c>
      <c r="J72" s="23">
        <f t="shared" si="5"/>
        <v>-3.9092477143965834</v>
      </c>
      <c r="K72" s="23">
        <f t="shared" si="5"/>
        <v>-3.5218447877446692</v>
      </c>
      <c r="L72" s="23">
        <f t="shared" si="5"/>
        <v>-3.1728331421123146</v>
      </c>
      <c r="M72" s="23">
        <f t="shared" si="5"/>
        <v>-2.8584082361372203</v>
      </c>
      <c r="N72" s="23">
        <f t="shared" si="5"/>
        <v>-2.5751425550785765</v>
      </c>
      <c r="O72" s="23">
        <f t="shared" si="5"/>
        <v>-2.3199482478185374</v>
      </c>
      <c r="P72" s="23">
        <f t="shared" si="5"/>
        <v>-2.0900434665031868</v>
      </c>
      <c r="Q72" s="23">
        <f t="shared" si="5"/>
        <v>-1.8829220418947625</v>
      </c>
      <c r="R72" s="23">
        <f t="shared" si="5"/>
        <v>-1.6963261638691554</v>
      </c>
      <c r="S72" s="23">
        <f t="shared" si="5"/>
        <v>-1.5282217692514912</v>
      </c>
      <c r="T72" s="23">
        <f t="shared" si="5"/>
        <v>-1.3767763686950369</v>
      </c>
      <c r="U72" s="23">
        <f t="shared" si="5"/>
        <v>-1.2403390708964297</v>
      </c>
      <c r="V72" s="23">
        <f t="shared" si="5"/>
        <v>-1.1174225863931797</v>
      </c>
      <c r="W72" s="23">
        <f t="shared" si="5"/>
        <v>-1.0066870147686304</v>
      </c>
      <c r="X72" s="23">
        <f t="shared" si="5"/>
        <v>-0.90692523853029772</v>
      </c>
      <c r="Y72" s="23">
        <f t="shared" si="5"/>
        <v>-0.8170497644417094</v>
      </c>
      <c r="Z72" s="23">
        <f t="shared" si="5"/>
        <v>-0.73608086886640478</v>
      </c>
    </row>
    <row r="73" spans="1:26">
      <c r="A73" s="1" t="s">
        <v>30</v>
      </c>
      <c r="B73" s="23">
        <f>B67/(1+$B$9)^$B$36</f>
        <v>10293.153153153153</v>
      </c>
      <c r="C73" s="23">
        <f t="shared" ref="C73:Z73" si="6">C67/(1+$B$9)^$B$36</f>
        <v>-9.0090090090090076</v>
      </c>
      <c r="D73" s="23">
        <f t="shared" si="6"/>
        <v>-9.0090090090090076</v>
      </c>
      <c r="E73" s="23">
        <f t="shared" si="6"/>
        <v>-9.0090090090090076</v>
      </c>
      <c r="F73" s="23">
        <f t="shared" si="6"/>
        <v>-9.0090090090090076</v>
      </c>
      <c r="G73" s="23">
        <f t="shared" si="6"/>
        <v>-9.0090090090090076</v>
      </c>
      <c r="H73" s="23">
        <f t="shared" si="6"/>
        <v>-9.0090090090090076</v>
      </c>
      <c r="I73" s="23">
        <f t="shared" si="6"/>
        <v>-9.0090090090090076</v>
      </c>
      <c r="J73" s="23">
        <f t="shared" si="6"/>
        <v>-9.0090090090090076</v>
      </c>
      <c r="K73" s="23">
        <f t="shared" si="6"/>
        <v>-9.0090090090090076</v>
      </c>
      <c r="L73" s="23">
        <f t="shared" si="6"/>
        <v>-9.0090090090090076</v>
      </c>
      <c r="M73" s="23">
        <f t="shared" si="6"/>
        <v>-9.0090090090090076</v>
      </c>
      <c r="N73" s="23">
        <f t="shared" si="6"/>
        <v>-9.0090090090090076</v>
      </c>
      <c r="O73" s="23">
        <f t="shared" si="6"/>
        <v>-9.0090090090090076</v>
      </c>
      <c r="P73" s="23">
        <f t="shared" si="6"/>
        <v>-9.0090090090090076</v>
      </c>
      <c r="Q73" s="23">
        <f t="shared" si="6"/>
        <v>-9.0090090090090076</v>
      </c>
      <c r="R73" s="23">
        <f t="shared" si="6"/>
        <v>-9.0090090090090076</v>
      </c>
      <c r="S73" s="23">
        <f t="shared" si="6"/>
        <v>-9.0090090090090076</v>
      </c>
      <c r="T73" s="23">
        <f t="shared" si="6"/>
        <v>-9.0090090090090076</v>
      </c>
      <c r="U73" s="23">
        <f t="shared" si="6"/>
        <v>-9.0090090090090076</v>
      </c>
      <c r="V73" s="23">
        <f t="shared" si="6"/>
        <v>-9.0090090090090076</v>
      </c>
      <c r="W73" s="23">
        <f t="shared" si="6"/>
        <v>-9.0090090090090076</v>
      </c>
      <c r="X73" s="23">
        <f t="shared" si="6"/>
        <v>-9.0090090090090076</v>
      </c>
      <c r="Y73" s="23">
        <f t="shared" si="6"/>
        <v>-9.0090090090090076</v>
      </c>
      <c r="Z73" s="23">
        <f t="shared" si="6"/>
        <v>-9.0090090090090076</v>
      </c>
    </row>
    <row r="74" spans="1:26">
      <c r="A74" s="1"/>
    </row>
    <row r="75" spans="1:26">
      <c r="A75" s="27" t="s">
        <v>17</v>
      </c>
    </row>
    <row r="76" spans="1:26">
      <c r="A76" s="44" t="s">
        <v>27</v>
      </c>
      <c r="B76" s="23">
        <f>B70</f>
        <v>1009.045045045045</v>
      </c>
      <c r="C76" s="23">
        <f t="shared" ref="C76:J79" si="7">(B76+C70)*(1+$B$10)</f>
        <v>1000.9288207126044</v>
      </c>
      <c r="D76" s="23">
        <f t="shared" si="7"/>
        <v>993.61690689959494</v>
      </c>
      <c r="E76" s="23">
        <f t="shared" si="7"/>
        <v>987.02959715814495</v>
      </c>
      <c r="F76" s="23">
        <f t="shared" si="7"/>
        <v>981.09508387755932</v>
      </c>
      <c r="G76" s="23">
        <f t="shared" si="7"/>
        <v>975.74867551667137</v>
      </c>
      <c r="H76" s="23">
        <f t="shared" si="7"/>
        <v>970.93209140776332</v>
      </c>
      <c r="I76" s="23">
        <f t="shared" si="7"/>
        <v>966.5928264447831</v>
      </c>
      <c r="J76" s="23">
        <f t="shared" si="7"/>
        <v>962.68357873038656</v>
      </c>
      <c r="K76" s="23">
        <f t="shared" ref="K76:Z79" si="8">J76</f>
        <v>962.68357873038656</v>
      </c>
      <c r="L76" s="23">
        <f t="shared" si="8"/>
        <v>962.68357873038656</v>
      </c>
      <c r="M76" s="23">
        <f t="shared" si="8"/>
        <v>962.68357873038656</v>
      </c>
      <c r="N76" s="23">
        <f t="shared" si="8"/>
        <v>962.68357873038656</v>
      </c>
      <c r="O76" s="23">
        <f t="shared" si="8"/>
        <v>962.68357873038656</v>
      </c>
      <c r="P76" s="23">
        <f t="shared" si="8"/>
        <v>962.68357873038656</v>
      </c>
      <c r="Q76" s="23">
        <f t="shared" si="8"/>
        <v>962.68357873038656</v>
      </c>
      <c r="R76" s="23">
        <f t="shared" si="8"/>
        <v>962.68357873038656</v>
      </c>
      <c r="S76" s="23">
        <f t="shared" si="8"/>
        <v>962.68357873038656</v>
      </c>
      <c r="T76" s="23">
        <f t="shared" si="8"/>
        <v>962.68357873038656</v>
      </c>
      <c r="U76" s="23">
        <f t="shared" si="8"/>
        <v>962.68357873038656</v>
      </c>
      <c r="V76" s="23">
        <f t="shared" si="8"/>
        <v>962.68357873038656</v>
      </c>
      <c r="W76" s="23">
        <f t="shared" si="8"/>
        <v>962.68357873038656</v>
      </c>
      <c r="X76" s="23">
        <f t="shared" si="8"/>
        <v>962.68357873038656</v>
      </c>
      <c r="Y76" s="23">
        <f t="shared" si="8"/>
        <v>962.68357873038656</v>
      </c>
      <c r="Z76" s="23">
        <f t="shared" si="8"/>
        <v>962.68357873038656</v>
      </c>
    </row>
    <row r="77" spans="1:26">
      <c r="A77" s="44" t="s">
        <v>28</v>
      </c>
      <c r="B77" s="23">
        <f>B71</f>
        <v>2659.5531531531528</v>
      </c>
      <c r="C77" s="23">
        <f t="shared" si="7"/>
        <v>2651.4369288207122</v>
      </c>
      <c r="D77" s="23">
        <f t="shared" si="7"/>
        <v>2644.1250150077026</v>
      </c>
      <c r="E77" s="23">
        <f t="shared" si="7"/>
        <v>2637.5377052662525</v>
      </c>
      <c r="F77" s="23">
        <f t="shared" si="7"/>
        <v>2631.6031919856669</v>
      </c>
      <c r="G77" s="23">
        <f t="shared" si="7"/>
        <v>2626.256783624779</v>
      </c>
      <c r="H77" s="23">
        <f t="shared" si="7"/>
        <v>2621.440199515871</v>
      </c>
      <c r="I77" s="23">
        <f t="shared" si="7"/>
        <v>2617.100934552891</v>
      </c>
      <c r="J77" s="23">
        <f t="shared" si="7"/>
        <v>2613.1916868384942</v>
      </c>
      <c r="K77" s="23">
        <f t="shared" si="8"/>
        <v>2613.1916868384942</v>
      </c>
      <c r="L77" s="23">
        <f t="shared" si="8"/>
        <v>2613.1916868384942</v>
      </c>
      <c r="M77" s="23">
        <f t="shared" si="8"/>
        <v>2613.1916868384942</v>
      </c>
      <c r="N77" s="23">
        <f t="shared" si="8"/>
        <v>2613.1916868384942</v>
      </c>
      <c r="O77" s="23">
        <f t="shared" si="8"/>
        <v>2613.1916868384942</v>
      </c>
      <c r="P77" s="23">
        <f t="shared" si="8"/>
        <v>2613.1916868384942</v>
      </c>
      <c r="Q77" s="23">
        <f t="shared" si="8"/>
        <v>2613.1916868384942</v>
      </c>
      <c r="R77" s="23">
        <f t="shared" si="8"/>
        <v>2613.1916868384942</v>
      </c>
      <c r="S77" s="23">
        <f t="shared" si="8"/>
        <v>2613.1916868384942</v>
      </c>
      <c r="T77" s="23">
        <f t="shared" si="8"/>
        <v>2613.1916868384942</v>
      </c>
      <c r="U77" s="23">
        <f t="shared" si="8"/>
        <v>2613.1916868384942</v>
      </c>
      <c r="V77" s="23">
        <f t="shared" si="8"/>
        <v>2613.1916868384942</v>
      </c>
      <c r="W77" s="23">
        <f t="shared" si="8"/>
        <v>2613.1916868384942</v>
      </c>
      <c r="X77" s="23">
        <f t="shared" si="8"/>
        <v>2613.1916868384942</v>
      </c>
      <c r="Y77" s="23">
        <f t="shared" si="8"/>
        <v>2613.1916868384942</v>
      </c>
      <c r="Z77" s="23">
        <f t="shared" si="8"/>
        <v>2613.1916868384942</v>
      </c>
    </row>
    <row r="78" spans="1:26">
      <c r="A78" s="44" t="s">
        <v>29</v>
      </c>
      <c r="B78" s="23">
        <f>B72</f>
        <v>5135.3153153153144</v>
      </c>
      <c r="C78" s="23">
        <f t="shared" si="7"/>
        <v>5127.1990909828737</v>
      </c>
      <c r="D78" s="23">
        <f t="shared" si="7"/>
        <v>5119.8871771698641</v>
      </c>
      <c r="E78" s="23">
        <f t="shared" si="7"/>
        <v>5113.2998674284145</v>
      </c>
      <c r="F78" s="23">
        <f t="shared" si="7"/>
        <v>5107.3653541478288</v>
      </c>
      <c r="G78" s="23">
        <f t="shared" si="7"/>
        <v>5102.018945786941</v>
      </c>
      <c r="H78" s="23">
        <f t="shared" si="7"/>
        <v>5097.2023616780334</v>
      </c>
      <c r="I78" s="23">
        <f t="shared" si="7"/>
        <v>5092.863096715053</v>
      </c>
      <c r="J78" s="23">
        <f t="shared" si="7"/>
        <v>5088.9538490006562</v>
      </c>
      <c r="K78" s="23">
        <f t="shared" si="8"/>
        <v>5088.9538490006562</v>
      </c>
      <c r="L78" s="23">
        <f t="shared" si="8"/>
        <v>5088.9538490006562</v>
      </c>
      <c r="M78" s="23">
        <f t="shared" si="8"/>
        <v>5088.9538490006562</v>
      </c>
      <c r="N78" s="23">
        <f t="shared" si="8"/>
        <v>5088.9538490006562</v>
      </c>
      <c r="O78" s="23">
        <f t="shared" si="8"/>
        <v>5088.9538490006562</v>
      </c>
      <c r="P78" s="23">
        <f t="shared" si="8"/>
        <v>5088.9538490006562</v>
      </c>
      <c r="Q78" s="23">
        <f t="shared" si="8"/>
        <v>5088.9538490006562</v>
      </c>
      <c r="R78" s="23">
        <f t="shared" si="8"/>
        <v>5088.9538490006562</v>
      </c>
      <c r="S78" s="23">
        <f t="shared" si="8"/>
        <v>5088.9538490006562</v>
      </c>
      <c r="T78" s="23">
        <f t="shared" si="8"/>
        <v>5088.9538490006562</v>
      </c>
      <c r="U78" s="23">
        <f t="shared" si="8"/>
        <v>5088.9538490006562</v>
      </c>
      <c r="V78" s="23">
        <f t="shared" si="8"/>
        <v>5088.9538490006562</v>
      </c>
      <c r="W78" s="23">
        <f t="shared" si="8"/>
        <v>5088.9538490006562</v>
      </c>
      <c r="X78" s="23">
        <f t="shared" si="8"/>
        <v>5088.9538490006562</v>
      </c>
      <c r="Y78" s="23">
        <f t="shared" si="8"/>
        <v>5088.9538490006562</v>
      </c>
      <c r="Z78" s="23">
        <f t="shared" si="8"/>
        <v>5088.9538490006562</v>
      </c>
    </row>
    <row r="79" spans="1:26">
      <c r="A79" s="1" t="s">
        <v>30</v>
      </c>
      <c r="B79" s="23">
        <f>B73</f>
        <v>10293.153153153153</v>
      </c>
      <c r="C79" s="23">
        <f t="shared" si="7"/>
        <v>10284.144144144144</v>
      </c>
      <c r="D79" s="23">
        <f t="shared" si="7"/>
        <v>10275.135135135135</v>
      </c>
      <c r="E79" s="23">
        <f t="shared" si="7"/>
        <v>10266.126126126126</v>
      </c>
      <c r="F79" s="23">
        <f t="shared" si="7"/>
        <v>10257.117117117117</v>
      </c>
      <c r="G79" s="23">
        <f t="shared" si="7"/>
        <v>10248.108108108108</v>
      </c>
      <c r="H79" s="23">
        <f t="shared" si="7"/>
        <v>10239.099099099099</v>
      </c>
      <c r="I79" s="23">
        <f t="shared" si="7"/>
        <v>10230.090090090091</v>
      </c>
      <c r="J79" s="23">
        <f t="shared" si="7"/>
        <v>10221.081081081082</v>
      </c>
      <c r="K79" s="23">
        <f t="shared" si="8"/>
        <v>10221.081081081082</v>
      </c>
      <c r="L79" s="23">
        <f t="shared" si="8"/>
        <v>10221.081081081082</v>
      </c>
      <c r="M79" s="23">
        <f t="shared" si="8"/>
        <v>10221.081081081082</v>
      </c>
      <c r="N79" s="23">
        <f t="shared" si="8"/>
        <v>10221.081081081082</v>
      </c>
      <c r="O79" s="23">
        <f t="shared" si="8"/>
        <v>10221.081081081082</v>
      </c>
      <c r="P79" s="23">
        <f t="shared" si="8"/>
        <v>10221.081081081082</v>
      </c>
      <c r="Q79" s="23">
        <f t="shared" si="8"/>
        <v>10221.081081081082</v>
      </c>
      <c r="R79" s="23">
        <f t="shared" si="8"/>
        <v>10221.081081081082</v>
      </c>
      <c r="S79" s="23">
        <f t="shared" si="8"/>
        <v>10221.081081081082</v>
      </c>
      <c r="T79" s="23">
        <f t="shared" si="8"/>
        <v>10221.081081081082</v>
      </c>
      <c r="U79" s="23">
        <f t="shared" si="8"/>
        <v>10221.081081081082</v>
      </c>
      <c r="V79" s="23">
        <f t="shared" si="8"/>
        <v>10221.081081081082</v>
      </c>
      <c r="W79" s="23">
        <f t="shared" si="8"/>
        <v>10221.081081081082</v>
      </c>
      <c r="X79" s="23">
        <f t="shared" si="8"/>
        <v>10221.081081081082</v>
      </c>
      <c r="Y79" s="23">
        <f t="shared" si="8"/>
        <v>10221.081081081082</v>
      </c>
      <c r="Z79" s="23">
        <f t="shared" si="8"/>
        <v>10221.081081081082</v>
      </c>
    </row>
    <row r="81" spans="1:26" s="38" customFormat="1"/>
    <row r="82" spans="1:26" s="38" customFormat="1" ht="42.75" customHeight="1">
      <c r="A82" s="71" t="s">
        <v>47</v>
      </c>
      <c r="B82" s="72"/>
      <c r="C82" s="72"/>
    </row>
    <row r="83" spans="1:26" s="41" customFormat="1">
      <c r="A83" s="39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21.75" thickBot="1">
      <c r="A84" s="62" t="s">
        <v>104</v>
      </c>
    </row>
    <row r="85" spans="1:26">
      <c r="A85" s="177" t="s">
        <v>20</v>
      </c>
      <c r="B85" s="178"/>
      <c r="F85" s="49"/>
      <c r="G85" s="49"/>
      <c r="H85" s="49"/>
      <c r="I85" s="49"/>
      <c r="J85" s="49"/>
      <c r="K85" s="49"/>
    </row>
    <row r="86" spans="1:26">
      <c r="A86" s="43" t="s">
        <v>18</v>
      </c>
      <c r="B86" s="55" t="s">
        <v>19</v>
      </c>
      <c r="F86" s="60"/>
      <c r="G86" s="60"/>
      <c r="H86" s="60"/>
      <c r="I86" s="60"/>
      <c r="J86" s="60"/>
    </row>
    <row r="87" spans="1:26">
      <c r="A87" s="3" t="s">
        <v>26</v>
      </c>
      <c r="B87" s="46">
        <v>1</v>
      </c>
      <c r="E87" s="1"/>
      <c r="F87" s="59"/>
      <c r="G87" s="6"/>
      <c r="H87" s="6"/>
      <c r="I87" s="6"/>
      <c r="J87" s="6"/>
      <c r="K87" s="6"/>
    </row>
    <row r="88" spans="1:26">
      <c r="A88" s="3" t="s">
        <v>7</v>
      </c>
      <c r="B88" s="7">
        <v>1</v>
      </c>
      <c r="D88" s="8"/>
      <c r="E88" s="1"/>
      <c r="F88" s="59"/>
      <c r="G88" s="6"/>
      <c r="H88" s="57"/>
      <c r="I88" s="6"/>
      <c r="J88" s="57"/>
      <c r="K88" s="6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1:26">
      <c r="A89" s="77" t="s">
        <v>45</v>
      </c>
      <c r="B89" s="78">
        <v>0.5</v>
      </c>
      <c r="D89" s="8"/>
      <c r="E89" s="1"/>
      <c r="F89" s="59"/>
      <c r="G89" s="6"/>
      <c r="H89" s="57"/>
      <c r="I89" s="6"/>
      <c r="J89" s="57"/>
      <c r="K89" s="6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1:26">
      <c r="A90" s="77" t="s">
        <v>46</v>
      </c>
      <c r="B90" s="78">
        <v>2.0833000000000001E-2</v>
      </c>
      <c r="D90" s="8"/>
      <c r="E90" s="1"/>
      <c r="F90" s="59"/>
      <c r="G90" s="6"/>
      <c r="H90" s="57"/>
      <c r="I90" s="6"/>
      <c r="J90" s="57"/>
      <c r="K90" s="6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spans="1:26">
      <c r="A91" s="3" t="s">
        <v>5</v>
      </c>
      <c r="B91" s="10">
        <v>0.11</v>
      </c>
      <c r="D91" s="8"/>
      <c r="E91" s="1"/>
      <c r="F91" s="6"/>
      <c r="G91" s="6"/>
      <c r="H91" s="6"/>
      <c r="I91" s="6"/>
      <c r="J91" s="6"/>
      <c r="K91" s="6"/>
      <c r="L91" s="12"/>
      <c r="M91" s="9"/>
      <c r="N91" s="9"/>
      <c r="O91" s="9"/>
      <c r="P91" s="9"/>
      <c r="Q91" s="9"/>
      <c r="R91" s="9"/>
      <c r="S91" s="9"/>
      <c r="T91" s="9"/>
      <c r="U91" s="9"/>
    </row>
    <row r="92" spans="1:26">
      <c r="A92" s="3" t="s">
        <v>8</v>
      </c>
      <c r="B92" s="51"/>
      <c r="C92" s="5"/>
      <c r="D92" s="8"/>
      <c r="E92" s="13"/>
      <c r="K92" s="5"/>
      <c r="L92" s="12"/>
      <c r="M92" s="9"/>
      <c r="N92" s="9"/>
      <c r="O92" s="9"/>
      <c r="P92" s="9"/>
      <c r="Q92" s="9"/>
      <c r="R92" s="9"/>
      <c r="S92" s="9"/>
      <c r="T92" s="9"/>
      <c r="U92" s="9"/>
    </row>
    <row r="93" spans="1:26">
      <c r="A93" s="3"/>
      <c r="B93" s="14"/>
      <c r="D93" s="8"/>
      <c r="E93" s="5"/>
      <c r="F93" s="5"/>
      <c r="G93" s="5"/>
      <c r="K93" s="5"/>
      <c r="L93" s="12"/>
      <c r="M93" s="9"/>
      <c r="N93" s="9"/>
      <c r="O93" s="9"/>
      <c r="P93" s="9"/>
      <c r="Q93" s="9"/>
      <c r="R93" s="9"/>
      <c r="S93" s="9"/>
      <c r="T93" s="9"/>
      <c r="U93" s="9"/>
    </row>
    <row r="94" spans="1:26">
      <c r="A94" s="3"/>
      <c r="B94" s="14"/>
      <c r="D94" s="8"/>
      <c r="E94" s="5"/>
      <c r="F94" s="5"/>
      <c r="G94" s="5"/>
      <c r="K94" s="5"/>
      <c r="L94" s="12"/>
      <c r="M94" s="9"/>
    </row>
    <row r="95" spans="1:26">
      <c r="A95" s="3" t="s">
        <v>132</v>
      </c>
      <c r="B95" s="45">
        <v>150</v>
      </c>
      <c r="C95" s="27"/>
      <c r="D95" s="8"/>
      <c r="E95" s="5"/>
      <c r="G95" s="5"/>
      <c r="K95" s="5"/>
      <c r="L95" s="9"/>
      <c r="M95" s="9"/>
      <c r="N95" s="9"/>
      <c r="O95" s="9"/>
      <c r="P95" s="9"/>
      <c r="Q95" s="9"/>
      <c r="R95" s="9"/>
      <c r="S95" s="9"/>
      <c r="T95" s="9"/>
      <c r="U95" s="9"/>
    </row>
    <row r="96" spans="1:26">
      <c r="A96" s="3" t="s">
        <v>133</v>
      </c>
      <c r="B96" s="45">
        <v>46</v>
      </c>
      <c r="C96" s="27"/>
      <c r="D96" s="8"/>
      <c r="E96" s="5"/>
      <c r="G96" s="5"/>
      <c r="K96" s="5"/>
      <c r="L96" s="9"/>
      <c r="M96" s="9"/>
      <c r="N96" s="9"/>
      <c r="O96" s="9"/>
      <c r="P96" s="9"/>
      <c r="Q96" s="9"/>
      <c r="R96" s="9"/>
      <c r="S96" s="9"/>
      <c r="T96" s="9"/>
      <c r="U96" s="9"/>
    </row>
    <row r="97" spans="1:21">
      <c r="A97" s="20" t="s">
        <v>130</v>
      </c>
      <c r="B97" s="45">
        <f>B95-B96</f>
        <v>104</v>
      </c>
      <c r="C97" s="27"/>
      <c r="D97" s="8"/>
      <c r="E97" s="5"/>
      <c r="G97" s="5"/>
      <c r="K97" s="5"/>
      <c r="L97" s="9"/>
      <c r="M97" s="9"/>
      <c r="N97" s="9"/>
      <c r="O97" s="9"/>
      <c r="P97" s="9"/>
      <c r="Q97" s="9"/>
      <c r="R97" s="9"/>
      <c r="S97" s="9"/>
      <c r="T97" s="9"/>
      <c r="U97" s="9"/>
    </row>
    <row r="98" spans="1:21">
      <c r="A98" s="20" t="s">
        <v>134</v>
      </c>
      <c r="B98" s="45">
        <f>B97*3.67</f>
        <v>381.68</v>
      </c>
      <c r="C98" s="27"/>
      <c r="D98" s="8"/>
      <c r="E98" s="5"/>
      <c r="G98" s="5"/>
      <c r="K98" s="5"/>
      <c r="L98" s="9"/>
      <c r="M98" s="9"/>
      <c r="N98" s="9"/>
      <c r="O98" s="9"/>
      <c r="P98" s="9"/>
      <c r="Q98" s="9"/>
      <c r="R98" s="9"/>
      <c r="S98" s="9"/>
      <c r="T98" s="9"/>
      <c r="U98" s="9"/>
    </row>
    <row r="99" spans="1:21">
      <c r="A99" s="20"/>
      <c r="B99" s="45"/>
      <c r="C99" s="27"/>
      <c r="D99" s="8"/>
      <c r="E99" s="5"/>
      <c r="G99" s="5"/>
      <c r="K99" s="5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 spans="1:21">
      <c r="A100" s="20"/>
      <c r="B100" s="45"/>
      <c r="C100" s="27"/>
      <c r="D100" s="8"/>
      <c r="E100" s="5"/>
      <c r="G100" s="5"/>
      <c r="K100" s="5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 spans="1:21">
      <c r="A101" s="3" t="s">
        <v>9</v>
      </c>
      <c r="B101" s="15">
        <v>0.05</v>
      </c>
      <c r="D101" s="8"/>
      <c r="E101" s="13"/>
      <c r="F101" s="179"/>
      <c r="G101" s="179"/>
      <c r="H101" s="179"/>
      <c r="K101" s="5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 spans="1:21">
      <c r="A102" s="3" t="s">
        <v>24</v>
      </c>
      <c r="B102" s="16">
        <v>25</v>
      </c>
      <c r="E102" s="27"/>
      <c r="F102" s="52"/>
      <c r="G102" s="52"/>
      <c r="H102" s="52"/>
      <c r="K102" s="5"/>
      <c r="L102" s="12"/>
      <c r="M102" s="9"/>
      <c r="N102" s="9"/>
      <c r="O102" s="9"/>
      <c r="P102" s="9"/>
      <c r="Q102" s="9"/>
      <c r="R102" s="9"/>
      <c r="S102" s="9"/>
      <c r="T102" s="9"/>
      <c r="U102" s="9"/>
    </row>
    <row r="103" spans="1:21">
      <c r="A103" s="17" t="s">
        <v>25</v>
      </c>
      <c r="B103" s="18">
        <v>10</v>
      </c>
      <c r="E103" s="27"/>
      <c r="F103" s="53"/>
      <c r="G103" s="53"/>
      <c r="H103" s="53"/>
      <c r="K103" s="5"/>
      <c r="L103" s="12"/>
      <c r="M103" s="9"/>
      <c r="N103" s="9"/>
      <c r="O103" s="9"/>
      <c r="P103" s="9"/>
      <c r="Q103" s="9"/>
      <c r="R103" s="9"/>
      <c r="S103" s="9"/>
      <c r="T103" s="9"/>
      <c r="U103" s="9"/>
    </row>
    <row r="104" spans="1:21">
      <c r="A104" s="3"/>
      <c r="B104" s="19"/>
      <c r="C104" s="29"/>
      <c r="E104" s="27"/>
      <c r="F104" s="53"/>
      <c r="G104" s="53"/>
      <c r="H104" s="53"/>
    </row>
    <row r="105" spans="1:21">
      <c r="A105" s="3"/>
      <c r="B105" s="19"/>
      <c r="C105" s="11"/>
      <c r="E105" s="27"/>
      <c r="F105" s="53"/>
      <c r="G105" s="53"/>
      <c r="H105" s="53"/>
    </row>
    <row r="106" spans="1:21">
      <c r="A106" s="20" t="s">
        <v>23</v>
      </c>
      <c r="B106" s="21"/>
      <c r="C106" s="48"/>
      <c r="E106" s="27"/>
      <c r="F106" s="53"/>
      <c r="G106" s="53"/>
      <c r="H106" s="53"/>
    </row>
    <row r="107" spans="1:21" ht="17.25">
      <c r="A107" s="43" t="s">
        <v>6</v>
      </c>
      <c r="B107" s="55" t="s">
        <v>21</v>
      </c>
      <c r="C107" s="55" t="s">
        <v>22</v>
      </c>
    </row>
    <row r="108" spans="1:21">
      <c r="A108" s="3" t="s">
        <v>27</v>
      </c>
      <c r="B108" s="73">
        <f>NPV(B$91,B146:Z146)/$B$87</f>
        <v>597.45968105259135</v>
      </c>
      <c r="C108" s="22">
        <f>B108/25</f>
        <v>23.898387242103652</v>
      </c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</row>
    <row r="109" spans="1:21">
      <c r="A109" s="3" t="s">
        <v>28</v>
      </c>
      <c r="B109" s="73">
        <f t="shared" ref="B109:B111" si="9">NPV(B$91,B147:Z147)/$B$87</f>
        <v>1709.7647069930297</v>
      </c>
      <c r="C109" s="22">
        <f>B109/25</f>
        <v>68.390588279721186</v>
      </c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</row>
    <row r="110" spans="1:21">
      <c r="A110" s="3" t="s">
        <v>29</v>
      </c>
      <c r="B110" s="73">
        <f t="shared" si="9"/>
        <v>3378.2222459036861</v>
      </c>
      <c r="C110" s="22">
        <f>B110/25</f>
        <v>135.12888983614744</v>
      </c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</row>
    <row r="111" spans="1:21">
      <c r="A111" s="47" t="s">
        <v>30</v>
      </c>
      <c r="B111" s="73">
        <f t="shared" si="9"/>
        <v>6854.175451967556</v>
      </c>
      <c r="C111" s="22">
        <f>B111/25</f>
        <v>274.16701807870226</v>
      </c>
    </row>
    <row r="114" spans="1:26">
      <c r="A114" s="24" t="s">
        <v>0</v>
      </c>
      <c r="E114" s="25"/>
      <c r="F114" s="26"/>
    </row>
    <row r="115" spans="1:26">
      <c r="A115" s="24"/>
    </row>
    <row r="116" spans="1:26">
      <c r="A116" s="27" t="s">
        <v>10</v>
      </c>
    </row>
    <row r="117" spans="1:26">
      <c r="A117" s="28" t="s">
        <v>1</v>
      </c>
      <c r="B117" s="29">
        <v>2011</v>
      </c>
      <c r="C117" s="29">
        <v>2012</v>
      </c>
      <c r="D117" s="29">
        <v>2013</v>
      </c>
      <c r="E117" s="29">
        <v>2014</v>
      </c>
      <c r="F117" s="29">
        <v>2015</v>
      </c>
      <c r="G117" s="29">
        <v>2016</v>
      </c>
      <c r="H117" s="29">
        <v>2017</v>
      </c>
      <c r="I117" s="29">
        <v>2018</v>
      </c>
      <c r="J117" s="29">
        <v>2019</v>
      </c>
      <c r="K117" s="29">
        <v>2020</v>
      </c>
      <c r="L117" s="29">
        <v>2021</v>
      </c>
      <c r="M117" s="29">
        <v>2022</v>
      </c>
      <c r="N117" s="29">
        <v>2023</v>
      </c>
      <c r="O117" s="29">
        <v>2024</v>
      </c>
      <c r="P117" s="29">
        <v>2025</v>
      </c>
      <c r="Q117" s="29">
        <v>2026</v>
      </c>
      <c r="R117" s="29">
        <v>2027</v>
      </c>
      <c r="S117" s="29">
        <v>2028</v>
      </c>
      <c r="T117" s="29">
        <v>2029</v>
      </c>
      <c r="U117" s="29">
        <v>2030</v>
      </c>
      <c r="V117" s="29">
        <v>2031</v>
      </c>
      <c r="W117" s="29">
        <v>2032</v>
      </c>
      <c r="X117" s="29">
        <v>2033</v>
      </c>
      <c r="Y117" s="29">
        <v>2034</v>
      </c>
      <c r="Z117" s="29">
        <v>2035</v>
      </c>
    </row>
    <row r="118" spans="1:26">
      <c r="A118" s="30" t="s">
        <v>2</v>
      </c>
      <c r="B118" s="31">
        <v>1</v>
      </c>
      <c r="C118" s="31">
        <v>2</v>
      </c>
      <c r="D118" s="31">
        <v>3</v>
      </c>
      <c r="E118" s="31">
        <v>4</v>
      </c>
      <c r="F118" s="31">
        <v>5</v>
      </c>
      <c r="G118" s="31">
        <v>6</v>
      </c>
      <c r="H118" s="31">
        <v>7</v>
      </c>
      <c r="I118" s="31">
        <v>8</v>
      </c>
      <c r="J118" s="31">
        <v>9</v>
      </c>
      <c r="K118" s="31">
        <v>10</v>
      </c>
      <c r="L118" s="31">
        <v>11</v>
      </c>
      <c r="M118" s="31">
        <v>12</v>
      </c>
      <c r="N118" s="31">
        <v>13</v>
      </c>
      <c r="O118" s="31">
        <v>14</v>
      </c>
      <c r="P118" s="31">
        <v>15</v>
      </c>
      <c r="Q118" s="31">
        <v>16</v>
      </c>
      <c r="R118" s="31">
        <v>17</v>
      </c>
      <c r="S118" s="31">
        <v>18</v>
      </c>
      <c r="T118" s="31">
        <v>19</v>
      </c>
      <c r="U118" s="31">
        <v>20</v>
      </c>
      <c r="V118" s="31">
        <v>21</v>
      </c>
      <c r="W118" s="31">
        <v>22</v>
      </c>
      <c r="X118" s="31">
        <v>23</v>
      </c>
      <c r="Y118" s="31">
        <v>24</v>
      </c>
      <c r="Z118" s="31">
        <v>25</v>
      </c>
    </row>
    <row r="119" spans="1:26">
      <c r="A119" s="54" t="s">
        <v>131</v>
      </c>
      <c r="B119" s="74">
        <f>$B$87*$B$89*$B$98</f>
        <v>190.84</v>
      </c>
      <c r="C119" s="74">
        <f>$B$87*$B$90*$B$98</f>
        <v>7.9515394400000003</v>
      </c>
      <c r="D119" s="74">
        <f t="shared" ref="D119:Z119" si="10">$B$87*$B$90*$B$98</f>
        <v>7.9515394400000003</v>
      </c>
      <c r="E119" s="74">
        <f t="shared" si="10"/>
        <v>7.9515394400000003</v>
      </c>
      <c r="F119" s="74">
        <f t="shared" si="10"/>
        <v>7.9515394400000003</v>
      </c>
      <c r="G119" s="74">
        <f t="shared" si="10"/>
        <v>7.9515394400000003</v>
      </c>
      <c r="H119" s="74">
        <f t="shared" si="10"/>
        <v>7.9515394400000003</v>
      </c>
      <c r="I119" s="74">
        <f t="shared" si="10"/>
        <v>7.9515394400000003</v>
      </c>
      <c r="J119" s="74">
        <f t="shared" si="10"/>
        <v>7.9515394400000003</v>
      </c>
      <c r="K119" s="74">
        <f t="shared" si="10"/>
        <v>7.9515394400000003</v>
      </c>
      <c r="L119" s="74">
        <f t="shared" si="10"/>
        <v>7.9515394400000003</v>
      </c>
      <c r="M119" s="74">
        <f t="shared" si="10"/>
        <v>7.9515394400000003</v>
      </c>
      <c r="N119" s="74">
        <f t="shared" si="10"/>
        <v>7.9515394400000003</v>
      </c>
      <c r="O119" s="74">
        <f t="shared" si="10"/>
        <v>7.9515394400000003</v>
      </c>
      <c r="P119" s="74">
        <f t="shared" si="10"/>
        <v>7.9515394400000003</v>
      </c>
      <c r="Q119" s="74">
        <f t="shared" si="10"/>
        <v>7.9515394400000003</v>
      </c>
      <c r="R119" s="74">
        <f t="shared" si="10"/>
        <v>7.9515394400000003</v>
      </c>
      <c r="S119" s="74">
        <f t="shared" si="10"/>
        <v>7.9515394400000003</v>
      </c>
      <c r="T119" s="74">
        <f t="shared" si="10"/>
        <v>7.9515394400000003</v>
      </c>
      <c r="U119" s="74">
        <f t="shared" si="10"/>
        <v>7.9515394400000003</v>
      </c>
      <c r="V119" s="74">
        <f t="shared" si="10"/>
        <v>7.9515394400000003</v>
      </c>
      <c r="W119" s="74">
        <f t="shared" si="10"/>
        <v>7.9515394400000003</v>
      </c>
      <c r="X119" s="74">
        <f t="shared" si="10"/>
        <v>7.9515394400000003</v>
      </c>
      <c r="Y119" s="74">
        <f t="shared" si="10"/>
        <v>7.9515394400000003</v>
      </c>
      <c r="Z119" s="74">
        <f t="shared" si="10"/>
        <v>7.9515394400000003</v>
      </c>
    </row>
    <row r="120" spans="1:26">
      <c r="A120" s="1"/>
      <c r="C120" s="33"/>
      <c r="D120" s="13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>
      <c r="A121" s="27" t="s">
        <v>11</v>
      </c>
      <c r="C121" s="13"/>
      <c r="D121" s="13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>
      <c r="A122" s="28" t="s">
        <v>1</v>
      </c>
      <c r="B122" s="29">
        <v>2011</v>
      </c>
      <c r="C122" s="29">
        <v>2012</v>
      </c>
      <c r="D122" s="29">
        <v>2013</v>
      </c>
      <c r="E122" s="29">
        <v>2014</v>
      </c>
      <c r="F122" s="29">
        <v>2015</v>
      </c>
      <c r="G122" s="29">
        <v>2016</v>
      </c>
      <c r="H122" s="29">
        <v>2017</v>
      </c>
      <c r="I122" s="29">
        <v>2018</v>
      </c>
      <c r="J122" s="29">
        <v>2019</v>
      </c>
      <c r="K122" s="29">
        <v>2020</v>
      </c>
      <c r="L122" s="29">
        <v>2021</v>
      </c>
      <c r="M122" s="29">
        <v>2022</v>
      </c>
      <c r="N122" s="29">
        <v>2023</v>
      </c>
      <c r="O122" s="29">
        <v>2024</v>
      </c>
      <c r="P122" s="29">
        <v>2025</v>
      </c>
      <c r="Q122" s="29">
        <v>2026</v>
      </c>
      <c r="R122" s="29">
        <v>2027</v>
      </c>
      <c r="S122" s="29">
        <v>2028</v>
      </c>
      <c r="T122" s="29">
        <v>2029</v>
      </c>
      <c r="U122" s="29">
        <v>2030</v>
      </c>
      <c r="V122" s="29">
        <v>2031</v>
      </c>
      <c r="W122" s="29">
        <v>2032</v>
      </c>
      <c r="X122" s="29">
        <v>2033</v>
      </c>
      <c r="Y122" s="29">
        <v>2034</v>
      </c>
      <c r="Z122" s="29">
        <v>2035</v>
      </c>
    </row>
    <row r="123" spans="1:26">
      <c r="A123" s="30" t="s">
        <v>2</v>
      </c>
      <c r="B123" s="31">
        <v>1</v>
      </c>
      <c r="C123" s="31">
        <v>2</v>
      </c>
      <c r="D123" s="31">
        <v>3</v>
      </c>
      <c r="E123" s="31">
        <v>4</v>
      </c>
      <c r="F123" s="31">
        <v>5</v>
      </c>
      <c r="G123" s="31">
        <v>6</v>
      </c>
      <c r="H123" s="31">
        <v>7</v>
      </c>
      <c r="I123" s="31">
        <v>8</v>
      </c>
      <c r="J123" s="31">
        <v>9</v>
      </c>
      <c r="K123" s="31">
        <v>10</v>
      </c>
      <c r="L123" s="31">
        <v>11</v>
      </c>
      <c r="M123" s="31">
        <v>12</v>
      </c>
      <c r="N123" s="31">
        <v>13</v>
      </c>
      <c r="O123" s="31">
        <v>14</v>
      </c>
      <c r="P123" s="31">
        <v>15</v>
      </c>
      <c r="Q123" s="31">
        <v>16</v>
      </c>
      <c r="R123" s="31">
        <v>17</v>
      </c>
      <c r="S123" s="31">
        <v>18</v>
      </c>
      <c r="T123" s="31">
        <v>19</v>
      </c>
      <c r="U123" s="31">
        <v>20</v>
      </c>
      <c r="V123" s="31">
        <v>21</v>
      </c>
      <c r="W123" s="31">
        <v>22</v>
      </c>
      <c r="X123" s="31">
        <v>23</v>
      </c>
      <c r="Y123" s="31">
        <v>24</v>
      </c>
      <c r="Z123" s="31">
        <v>25</v>
      </c>
    </row>
    <row r="124" spans="1:26">
      <c r="A124" s="44" t="s">
        <v>27</v>
      </c>
      <c r="B124" s="34">
        <v>3</v>
      </c>
      <c r="C124" s="34">
        <v>3</v>
      </c>
      <c r="D124" s="34">
        <v>3</v>
      </c>
      <c r="E124" s="34">
        <v>3</v>
      </c>
      <c r="F124" s="34">
        <v>3</v>
      </c>
      <c r="G124" s="34">
        <v>3</v>
      </c>
      <c r="H124" s="34">
        <v>3</v>
      </c>
      <c r="I124" s="34">
        <v>3</v>
      </c>
      <c r="J124" s="34">
        <v>3</v>
      </c>
      <c r="K124" s="34">
        <v>3</v>
      </c>
      <c r="L124" s="34">
        <v>3</v>
      </c>
      <c r="M124" s="34">
        <v>3</v>
      </c>
      <c r="N124" s="34">
        <v>3</v>
      </c>
      <c r="O124" s="34">
        <v>3</v>
      </c>
      <c r="P124" s="34">
        <v>3</v>
      </c>
      <c r="Q124" s="34">
        <v>3</v>
      </c>
      <c r="R124" s="34">
        <v>3</v>
      </c>
      <c r="S124" s="34">
        <v>3</v>
      </c>
      <c r="T124" s="34">
        <v>3</v>
      </c>
      <c r="U124" s="34">
        <v>3</v>
      </c>
      <c r="V124" s="34">
        <v>3</v>
      </c>
      <c r="W124" s="34">
        <v>3</v>
      </c>
      <c r="X124" s="34">
        <v>3</v>
      </c>
      <c r="Y124" s="34">
        <v>3</v>
      </c>
      <c r="Z124" s="34">
        <v>3</v>
      </c>
    </row>
    <row r="125" spans="1:26">
      <c r="A125" s="44" t="s">
        <v>28</v>
      </c>
      <c r="B125" s="34">
        <v>7.8</v>
      </c>
      <c r="C125" s="34">
        <v>7.8</v>
      </c>
      <c r="D125" s="34">
        <v>7.8</v>
      </c>
      <c r="E125" s="34">
        <v>7.8</v>
      </c>
      <c r="F125" s="34">
        <v>7.8</v>
      </c>
      <c r="G125" s="34">
        <v>7.8</v>
      </c>
      <c r="H125" s="34">
        <v>7.8</v>
      </c>
      <c r="I125" s="34">
        <v>7.8</v>
      </c>
      <c r="J125" s="34">
        <v>7.8</v>
      </c>
      <c r="K125" s="34">
        <v>7.8</v>
      </c>
      <c r="L125" s="34">
        <v>7.8</v>
      </c>
      <c r="M125" s="34">
        <v>7.8</v>
      </c>
      <c r="N125" s="34">
        <v>7.8</v>
      </c>
      <c r="O125" s="34">
        <v>7.8</v>
      </c>
      <c r="P125" s="34">
        <v>7.8</v>
      </c>
      <c r="Q125" s="34">
        <v>7.8</v>
      </c>
      <c r="R125" s="34">
        <v>7.8</v>
      </c>
      <c r="S125" s="34">
        <v>7.8</v>
      </c>
      <c r="T125" s="34">
        <v>7.8</v>
      </c>
      <c r="U125" s="34">
        <v>7.8</v>
      </c>
      <c r="V125" s="34">
        <v>7.8</v>
      </c>
      <c r="W125" s="34">
        <v>7.8</v>
      </c>
      <c r="X125" s="34">
        <v>7.8</v>
      </c>
      <c r="Y125" s="34">
        <v>7.8</v>
      </c>
      <c r="Z125" s="34">
        <v>7.8</v>
      </c>
    </row>
    <row r="126" spans="1:26">
      <c r="A126" s="44" t="s">
        <v>29</v>
      </c>
      <c r="B126" s="34">
        <v>15</v>
      </c>
      <c r="C126" s="34">
        <v>15</v>
      </c>
      <c r="D126" s="34">
        <v>15</v>
      </c>
      <c r="E126" s="34">
        <v>15</v>
      </c>
      <c r="F126" s="34">
        <v>15</v>
      </c>
      <c r="G126" s="34">
        <v>15</v>
      </c>
      <c r="H126" s="34">
        <v>15</v>
      </c>
      <c r="I126" s="34">
        <v>15</v>
      </c>
      <c r="J126" s="34">
        <v>15</v>
      </c>
      <c r="K126" s="34">
        <v>15</v>
      </c>
      <c r="L126" s="34">
        <v>15</v>
      </c>
      <c r="M126" s="34">
        <v>15</v>
      </c>
      <c r="N126" s="34">
        <v>15</v>
      </c>
      <c r="O126" s="34">
        <v>15</v>
      </c>
      <c r="P126" s="34">
        <v>15</v>
      </c>
      <c r="Q126" s="34">
        <v>15</v>
      </c>
      <c r="R126" s="34">
        <v>15</v>
      </c>
      <c r="S126" s="34">
        <v>15</v>
      </c>
      <c r="T126" s="34">
        <v>15</v>
      </c>
      <c r="U126" s="34">
        <v>15</v>
      </c>
      <c r="V126" s="34">
        <v>15</v>
      </c>
      <c r="W126" s="34">
        <v>15</v>
      </c>
      <c r="X126" s="34">
        <v>15</v>
      </c>
      <c r="Y126" s="34">
        <v>15</v>
      </c>
      <c r="Z126" s="34">
        <v>15</v>
      </c>
    </row>
    <row r="127" spans="1:26">
      <c r="A127" s="1" t="s">
        <v>30</v>
      </c>
      <c r="B127" s="34">
        <v>30</v>
      </c>
      <c r="C127" s="34">
        <v>30</v>
      </c>
      <c r="D127" s="34">
        <v>30</v>
      </c>
      <c r="E127" s="34">
        <v>30</v>
      </c>
      <c r="F127" s="34">
        <v>30</v>
      </c>
      <c r="G127" s="34">
        <v>30</v>
      </c>
      <c r="H127" s="34">
        <v>30</v>
      </c>
      <c r="I127" s="34">
        <v>30</v>
      </c>
      <c r="J127" s="34">
        <v>30</v>
      </c>
      <c r="K127" s="34">
        <v>30</v>
      </c>
      <c r="L127" s="34">
        <v>30</v>
      </c>
      <c r="M127" s="34">
        <v>30</v>
      </c>
      <c r="N127" s="34">
        <v>30</v>
      </c>
      <c r="O127" s="34">
        <v>30</v>
      </c>
      <c r="P127" s="34">
        <v>30</v>
      </c>
      <c r="Q127" s="34">
        <v>30</v>
      </c>
      <c r="R127" s="34">
        <v>30</v>
      </c>
      <c r="S127" s="34">
        <v>30</v>
      </c>
      <c r="T127" s="34">
        <v>30</v>
      </c>
      <c r="U127" s="34">
        <v>30</v>
      </c>
      <c r="V127" s="34">
        <v>30</v>
      </c>
      <c r="W127" s="34">
        <v>30</v>
      </c>
      <c r="X127" s="34">
        <v>30</v>
      </c>
      <c r="Y127" s="34">
        <v>30</v>
      </c>
      <c r="Z127" s="34">
        <v>30</v>
      </c>
    </row>
    <row r="128" spans="1:26">
      <c r="A128" s="1"/>
    </row>
    <row r="129" spans="1:27">
      <c r="A129" s="27" t="s">
        <v>12</v>
      </c>
    </row>
    <row r="130" spans="1:27">
      <c r="A130" s="28" t="s">
        <v>1</v>
      </c>
      <c r="B130" s="29">
        <v>2011</v>
      </c>
      <c r="C130" s="29">
        <v>2012</v>
      </c>
      <c r="D130" s="29">
        <v>2013</v>
      </c>
      <c r="E130" s="29">
        <v>2014</v>
      </c>
      <c r="F130" s="29">
        <v>2015</v>
      </c>
      <c r="G130" s="29">
        <v>2016</v>
      </c>
      <c r="H130" s="29">
        <v>2017</v>
      </c>
      <c r="I130" s="29">
        <v>2018</v>
      </c>
      <c r="J130" s="29">
        <v>2019</v>
      </c>
      <c r="K130" s="29">
        <v>2020</v>
      </c>
      <c r="L130" s="29">
        <v>2021</v>
      </c>
      <c r="M130" s="29">
        <v>2022</v>
      </c>
      <c r="N130" s="29">
        <v>2023</v>
      </c>
      <c r="O130" s="29">
        <v>2024</v>
      </c>
      <c r="P130" s="29">
        <v>2025</v>
      </c>
      <c r="Q130" s="29">
        <v>2026</v>
      </c>
      <c r="R130" s="29">
        <v>2027</v>
      </c>
      <c r="S130" s="29">
        <v>2028</v>
      </c>
      <c r="T130" s="29">
        <v>2029</v>
      </c>
      <c r="U130" s="29">
        <v>2030</v>
      </c>
      <c r="V130" s="29">
        <v>2031</v>
      </c>
      <c r="W130" s="29">
        <v>2032</v>
      </c>
      <c r="X130" s="29">
        <v>2033</v>
      </c>
      <c r="Y130" s="29">
        <v>2034</v>
      </c>
      <c r="Z130" s="29">
        <v>2035</v>
      </c>
    </row>
    <row r="131" spans="1:27">
      <c r="A131" s="30" t="s">
        <v>2</v>
      </c>
      <c r="B131" s="31">
        <v>1</v>
      </c>
      <c r="C131" s="31">
        <v>2</v>
      </c>
      <c r="D131" s="31">
        <v>3</v>
      </c>
      <c r="E131" s="31">
        <v>4</v>
      </c>
      <c r="F131" s="31">
        <v>5</v>
      </c>
      <c r="G131" s="31">
        <v>6</v>
      </c>
      <c r="H131" s="31">
        <v>7</v>
      </c>
      <c r="I131" s="31">
        <v>8</v>
      </c>
      <c r="J131" s="31">
        <v>9</v>
      </c>
      <c r="K131" s="31">
        <v>10</v>
      </c>
      <c r="L131" s="31">
        <v>11</v>
      </c>
      <c r="M131" s="31">
        <v>12</v>
      </c>
      <c r="N131" s="31">
        <v>13</v>
      </c>
      <c r="O131" s="31">
        <v>14</v>
      </c>
      <c r="P131" s="31">
        <v>15</v>
      </c>
      <c r="Q131" s="31">
        <v>16</v>
      </c>
      <c r="R131" s="31">
        <v>17</v>
      </c>
      <c r="S131" s="31">
        <v>18</v>
      </c>
      <c r="T131" s="31">
        <v>19</v>
      </c>
      <c r="U131" s="31">
        <v>20</v>
      </c>
      <c r="V131" s="31">
        <v>21</v>
      </c>
      <c r="W131" s="31">
        <v>22</v>
      </c>
      <c r="X131" s="31">
        <v>23</v>
      </c>
      <c r="Y131" s="31">
        <v>24</v>
      </c>
      <c r="Z131" s="31">
        <v>25</v>
      </c>
    </row>
    <row r="132" spans="1:27">
      <c r="A132" s="44" t="s">
        <v>27</v>
      </c>
      <c r="B132" s="75">
        <f>B124*B$119</f>
        <v>572.52</v>
      </c>
      <c r="C132" s="75">
        <f>C124*C$119</f>
        <v>23.85461832</v>
      </c>
      <c r="D132" s="75">
        <f>D124*D$119</f>
        <v>23.85461832</v>
      </c>
      <c r="E132" s="75">
        <f t="shared" ref="E132:Z132" si="11">E124*E$119</f>
        <v>23.85461832</v>
      </c>
      <c r="F132" s="75">
        <f t="shared" si="11"/>
        <v>23.85461832</v>
      </c>
      <c r="G132" s="75">
        <f t="shared" si="11"/>
        <v>23.85461832</v>
      </c>
      <c r="H132" s="75">
        <f t="shared" si="11"/>
        <v>23.85461832</v>
      </c>
      <c r="I132" s="75">
        <f t="shared" si="11"/>
        <v>23.85461832</v>
      </c>
      <c r="J132" s="75">
        <f t="shared" si="11"/>
        <v>23.85461832</v>
      </c>
      <c r="K132" s="75">
        <f t="shared" si="11"/>
        <v>23.85461832</v>
      </c>
      <c r="L132" s="75">
        <f t="shared" si="11"/>
        <v>23.85461832</v>
      </c>
      <c r="M132" s="75">
        <f t="shared" si="11"/>
        <v>23.85461832</v>
      </c>
      <c r="N132" s="75">
        <f t="shared" si="11"/>
        <v>23.85461832</v>
      </c>
      <c r="O132" s="75">
        <f t="shared" si="11"/>
        <v>23.85461832</v>
      </c>
      <c r="P132" s="75">
        <f t="shared" si="11"/>
        <v>23.85461832</v>
      </c>
      <c r="Q132" s="75">
        <f t="shared" si="11"/>
        <v>23.85461832</v>
      </c>
      <c r="R132" s="75">
        <f t="shared" si="11"/>
        <v>23.85461832</v>
      </c>
      <c r="S132" s="75">
        <f t="shared" si="11"/>
        <v>23.85461832</v>
      </c>
      <c r="T132" s="75">
        <f t="shared" si="11"/>
        <v>23.85461832</v>
      </c>
      <c r="U132" s="75">
        <f t="shared" si="11"/>
        <v>23.85461832</v>
      </c>
      <c r="V132" s="75">
        <f t="shared" si="11"/>
        <v>23.85461832</v>
      </c>
      <c r="W132" s="75">
        <f t="shared" si="11"/>
        <v>23.85461832</v>
      </c>
      <c r="X132" s="75">
        <f t="shared" si="11"/>
        <v>23.85461832</v>
      </c>
      <c r="Y132" s="75">
        <f t="shared" si="11"/>
        <v>23.85461832</v>
      </c>
      <c r="Z132" s="75">
        <f t="shared" si="11"/>
        <v>23.85461832</v>
      </c>
    </row>
    <row r="133" spans="1:27">
      <c r="A133" s="44" t="s">
        <v>28</v>
      </c>
      <c r="B133" s="75">
        <f t="shared" ref="B133:C135" si="12">B125*B$119</f>
        <v>1488.5519999999999</v>
      </c>
      <c r="C133" s="75">
        <f t="shared" si="12"/>
        <v>62.022007632000005</v>
      </c>
      <c r="D133" s="75">
        <f t="shared" ref="D133:Z133" si="13">D125*D$119</f>
        <v>62.022007632000005</v>
      </c>
      <c r="E133" s="75">
        <f t="shared" si="13"/>
        <v>62.022007632000005</v>
      </c>
      <c r="F133" s="75">
        <f t="shared" si="13"/>
        <v>62.022007632000005</v>
      </c>
      <c r="G133" s="75">
        <f t="shared" si="13"/>
        <v>62.022007632000005</v>
      </c>
      <c r="H133" s="75">
        <f t="shared" si="13"/>
        <v>62.022007632000005</v>
      </c>
      <c r="I133" s="75">
        <f t="shared" si="13"/>
        <v>62.022007632000005</v>
      </c>
      <c r="J133" s="75">
        <f t="shared" si="13"/>
        <v>62.022007632000005</v>
      </c>
      <c r="K133" s="75">
        <f t="shared" si="13"/>
        <v>62.022007632000005</v>
      </c>
      <c r="L133" s="75">
        <f t="shared" si="13"/>
        <v>62.022007632000005</v>
      </c>
      <c r="M133" s="75">
        <f t="shared" si="13"/>
        <v>62.022007632000005</v>
      </c>
      <c r="N133" s="75">
        <f t="shared" si="13"/>
        <v>62.022007632000005</v>
      </c>
      <c r="O133" s="75">
        <f t="shared" si="13"/>
        <v>62.022007632000005</v>
      </c>
      <c r="P133" s="75">
        <f t="shared" si="13"/>
        <v>62.022007632000005</v>
      </c>
      <c r="Q133" s="75">
        <f t="shared" si="13"/>
        <v>62.022007632000005</v>
      </c>
      <c r="R133" s="75">
        <f t="shared" si="13"/>
        <v>62.022007632000005</v>
      </c>
      <c r="S133" s="75">
        <f t="shared" si="13"/>
        <v>62.022007632000005</v>
      </c>
      <c r="T133" s="75">
        <f t="shared" si="13"/>
        <v>62.022007632000005</v>
      </c>
      <c r="U133" s="75">
        <f t="shared" si="13"/>
        <v>62.022007632000005</v>
      </c>
      <c r="V133" s="75">
        <f t="shared" si="13"/>
        <v>62.022007632000005</v>
      </c>
      <c r="W133" s="75">
        <f t="shared" si="13"/>
        <v>62.022007632000005</v>
      </c>
      <c r="X133" s="75">
        <f t="shared" si="13"/>
        <v>62.022007632000005</v>
      </c>
      <c r="Y133" s="75">
        <f t="shared" si="13"/>
        <v>62.022007632000005</v>
      </c>
      <c r="Z133" s="75">
        <f t="shared" si="13"/>
        <v>62.022007632000005</v>
      </c>
    </row>
    <row r="134" spans="1:27">
      <c r="A134" s="44" t="s">
        <v>29</v>
      </c>
      <c r="B134" s="75">
        <f t="shared" si="12"/>
        <v>2862.6</v>
      </c>
      <c r="C134" s="75">
        <f t="shared" si="12"/>
        <v>119.2730916</v>
      </c>
      <c r="D134" s="75">
        <f t="shared" ref="D134:Z134" si="14">D126*D$119</f>
        <v>119.2730916</v>
      </c>
      <c r="E134" s="75">
        <f t="shared" si="14"/>
        <v>119.2730916</v>
      </c>
      <c r="F134" s="75">
        <f t="shared" si="14"/>
        <v>119.2730916</v>
      </c>
      <c r="G134" s="75">
        <f t="shared" si="14"/>
        <v>119.2730916</v>
      </c>
      <c r="H134" s="75">
        <f t="shared" si="14"/>
        <v>119.2730916</v>
      </c>
      <c r="I134" s="75">
        <f t="shared" si="14"/>
        <v>119.2730916</v>
      </c>
      <c r="J134" s="75">
        <f t="shared" si="14"/>
        <v>119.2730916</v>
      </c>
      <c r="K134" s="75">
        <f t="shared" si="14"/>
        <v>119.2730916</v>
      </c>
      <c r="L134" s="75">
        <f t="shared" si="14"/>
        <v>119.2730916</v>
      </c>
      <c r="M134" s="75">
        <f t="shared" si="14"/>
        <v>119.2730916</v>
      </c>
      <c r="N134" s="75">
        <f t="shared" si="14"/>
        <v>119.2730916</v>
      </c>
      <c r="O134" s="75">
        <f t="shared" si="14"/>
        <v>119.2730916</v>
      </c>
      <c r="P134" s="75">
        <f t="shared" si="14"/>
        <v>119.2730916</v>
      </c>
      <c r="Q134" s="75">
        <f t="shared" si="14"/>
        <v>119.2730916</v>
      </c>
      <c r="R134" s="75">
        <f t="shared" si="14"/>
        <v>119.2730916</v>
      </c>
      <c r="S134" s="75">
        <f t="shared" si="14"/>
        <v>119.2730916</v>
      </c>
      <c r="T134" s="75">
        <f t="shared" si="14"/>
        <v>119.2730916</v>
      </c>
      <c r="U134" s="75">
        <f t="shared" si="14"/>
        <v>119.2730916</v>
      </c>
      <c r="V134" s="75">
        <f t="shared" si="14"/>
        <v>119.2730916</v>
      </c>
      <c r="W134" s="75">
        <f t="shared" si="14"/>
        <v>119.2730916</v>
      </c>
      <c r="X134" s="75">
        <f t="shared" si="14"/>
        <v>119.2730916</v>
      </c>
      <c r="Y134" s="75">
        <f t="shared" si="14"/>
        <v>119.2730916</v>
      </c>
      <c r="Z134" s="75">
        <f t="shared" si="14"/>
        <v>119.2730916</v>
      </c>
    </row>
    <row r="135" spans="1:27">
      <c r="A135" s="1" t="s">
        <v>30</v>
      </c>
      <c r="B135" s="75">
        <f t="shared" si="12"/>
        <v>5725.2</v>
      </c>
      <c r="C135" s="75">
        <f t="shared" si="12"/>
        <v>238.5461832</v>
      </c>
      <c r="D135" s="75">
        <f t="shared" ref="D135:Z135" si="15">D127*D$119</f>
        <v>238.5461832</v>
      </c>
      <c r="E135" s="75">
        <f t="shared" si="15"/>
        <v>238.5461832</v>
      </c>
      <c r="F135" s="75">
        <f t="shared" si="15"/>
        <v>238.5461832</v>
      </c>
      <c r="G135" s="75">
        <f t="shared" si="15"/>
        <v>238.5461832</v>
      </c>
      <c r="H135" s="75">
        <f t="shared" si="15"/>
        <v>238.5461832</v>
      </c>
      <c r="I135" s="75">
        <f t="shared" si="15"/>
        <v>238.5461832</v>
      </c>
      <c r="J135" s="75">
        <f t="shared" si="15"/>
        <v>238.5461832</v>
      </c>
      <c r="K135" s="75">
        <f t="shared" si="15"/>
        <v>238.5461832</v>
      </c>
      <c r="L135" s="75">
        <f t="shared" si="15"/>
        <v>238.5461832</v>
      </c>
      <c r="M135" s="75">
        <f t="shared" si="15"/>
        <v>238.5461832</v>
      </c>
      <c r="N135" s="75">
        <f t="shared" si="15"/>
        <v>238.5461832</v>
      </c>
      <c r="O135" s="75">
        <f t="shared" si="15"/>
        <v>238.5461832</v>
      </c>
      <c r="P135" s="75">
        <f t="shared" si="15"/>
        <v>238.5461832</v>
      </c>
      <c r="Q135" s="75">
        <f t="shared" si="15"/>
        <v>238.5461832</v>
      </c>
      <c r="R135" s="75">
        <f t="shared" si="15"/>
        <v>238.5461832</v>
      </c>
      <c r="S135" s="75">
        <f t="shared" si="15"/>
        <v>238.5461832</v>
      </c>
      <c r="T135" s="75">
        <f t="shared" si="15"/>
        <v>238.5461832</v>
      </c>
      <c r="U135" s="75">
        <f t="shared" si="15"/>
        <v>238.5461832</v>
      </c>
      <c r="V135" s="75">
        <f t="shared" si="15"/>
        <v>238.5461832</v>
      </c>
      <c r="W135" s="75">
        <f t="shared" si="15"/>
        <v>238.5461832</v>
      </c>
      <c r="X135" s="75">
        <f t="shared" si="15"/>
        <v>238.5461832</v>
      </c>
      <c r="Y135" s="75">
        <f t="shared" si="15"/>
        <v>238.5461832</v>
      </c>
      <c r="Z135" s="75">
        <f t="shared" si="15"/>
        <v>238.5461832</v>
      </c>
    </row>
    <row r="136" spans="1:27">
      <c r="A136" s="1"/>
      <c r="B136" s="35"/>
      <c r="C136" s="35"/>
      <c r="D136" s="35"/>
      <c r="E136" s="35"/>
      <c r="F136" s="35"/>
      <c r="G136" s="35"/>
      <c r="H136" s="35"/>
      <c r="I136" s="35"/>
      <c r="J136" s="35"/>
    </row>
    <row r="137" spans="1:27">
      <c r="A137" s="27" t="s">
        <v>13</v>
      </c>
      <c r="B137" s="35"/>
      <c r="C137" s="35"/>
      <c r="D137" s="35"/>
      <c r="E137" s="35"/>
      <c r="F137" s="35"/>
      <c r="G137" s="35"/>
      <c r="H137" s="35"/>
      <c r="I137" s="35"/>
      <c r="J137" s="35"/>
    </row>
    <row r="138" spans="1:27">
      <c r="A138" s="28" t="s">
        <v>1</v>
      </c>
      <c r="B138" s="29">
        <v>2011</v>
      </c>
      <c r="C138" s="29">
        <v>2012</v>
      </c>
      <c r="D138" s="29">
        <v>2013</v>
      </c>
      <c r="E138" s="29">
        <v>2014</v>
      </c>
      <c r="F138" s="29">
        <v>2015</v>
      </c>
      <c r="G138" s="29">
        <v>2016</v>
      </c>
      <c r="H138" s="29">
        <v>2017</v>
      </c>
      <c r="I138" s="29">
        <v>2018</v>
      </c>
      <c r="J138" s="29">
        <v>2019</v>
      </c>
      <c r="K138" s="29">
        <v>2020</v>
      </c>
      <c r="L138" s="29">
        <v>2021</v>
      </c>
      <c r="M138" s="29">
        <v>2022</v>
      </c>
      <c r="N138" s="29">
        <v>2023</v>
      </c>
      <c r="O138" s="29">
        <v>2024</v>
      </c>
      <c r="P138" s="29">
        <v>2025</v>
      </c>
      <c r="Q138" s="29">
        <v>2026</v>
      </c>
      <c r="R138" s="29">
        <v>2027</v>
      </c>
      <c r="S138" s="29">
        <v>2028</v>
      </c>
      <c r="T138" s="29">
        <v>2029</v>
      </c>
      <c r="U138" s="29">
        <v>2030</v>
      </c>
      <c r="V138" s="29">
        <v>2031</v>
      </c>
      <c r="W138" s="29">
        <v>2032</v>
      </c>
      <c r="X138" s="29">
        <v>2033</v>
      </c>
      <c r="Y138" s="29">
        <v>2034</v>
      </c>
      <c r="Z138" s="29">
        <v>2035</v>
      </c>
    </row>
    <row r="139" spans="1:27">
      <c r="A139" s="30" t="s">
        <v>2</v>
      </c>
      <c r="B139" s="31">
        <v>1</v>
      </c>
      <c r="C139" s="31">
        <v>2</v>
      </c>
      <c r="D139" s="31">
        <v>3</v>
      </c>
      <c r="E139" s="31">
        <v>4</v>
      </c>
      <c r="F139" s="31">
        <v>5</v>
      </c>
      <c r="G139" s="31">
        <v>6</v>
      </c>
      <c r="H139" s="31">
        <v>7</v>
      </c>
      <c r="I139" s="31">
        <v>8</v>
      </c>
      <c r="J139" s="31">
        <v>9</v>
      </c>
      <c r="K139" s="31">
        <v>10</v>
      </c>
      <c r="L139" s="31">
        <v>11</v>
      </c>
      <c r="M139" s="31">
        <v>12</v>
      </c>
      <c r="N139" s="31">
        <v>13</v>
      </c>
      <c r="O139" s="31">
        <v>14</v>
      </c>
      <c r="P139" s="31">
        <v>15</v>
      </c>
      <c r="Q139" s="31">
        <v>16</v>
      </c>
      <c r="R139" s="31">
        <v>17</v>
      </c>
      <c r="S139" s="31">
        <v>18</v>
      </c>
      <c r="T139" s="31">
        <v>19</v>
      </c>
      <c r="U139" s="31">
        <v>20</v>
      </c>
      <c r="V139" s="31">
        <v>21</v>
      </c>
      <c r="W139" s="31">
        <v>22</v>
      </c>
      <c r="X139" s="31">
        <v>23</v>
      </c>
      <c r="Y139" s="31">
        <v>24</v>
      </c>
      <c r="Z139" s="31">
        <v>25</v>
      </c>
    </row>
    <row r="140" spans="1:27">
      <c r="A140" s="36" t="s">
        <v>3</v>
      </c>
      <c r="B140" s="37">
        <f>B87*B102</f>
        <v>25</v>
      </c>
      <c r="C140" s="37">
        <f>$B$6*$B$21</f>
        <v>10</v>
      </c>
      <c r="D140" s="37">
        <f t="shared" ref="D140:Z140" si="16">$B$6*$B$21</f>
        <v>10</v>
      </c>
      <c r="E140" s="37">
        <f t="shared" si="16"/>
        <v>10</v>
      </c>
      <c r="F140" s="37">
        <f t="shared" si="16"/>
        <v>10</v>
      </c>
      <c r="G140" s="37">
        <f t="shared" si="16"/>
        <v>10</v>
      </c>
      <c r="H140" s="37">
        <f t="shared" si="16"/>
        <v>10</v>
      </c>
      <c r="I140" s="37">
        <f t="shared" si="16"/>
        <v>10</v>
      </c>
      <c r="J140" s="37">
        <f t="shared" si="16"/>
        <v>10</v>
      </c>
      <c r="K140" s="37">
        <f t="shared" si="16"/>
        <v>10</v>
      </c>
      <c r="L140" s="37">
        <f t="shared" si="16"/>
        <v>10</v>
      </c>
      <c r="M140" s="37">
        <f t="shared" si="16"/>
        <v>10</v>
      </c>
      <c r="N140" s="37">
        <f t="shared" si="16"/>
        <v>10</v>
      </c>
      <c r="O140" s="37">
        <f t="shared" si="16"/>
        <v>10</v>
      </c>
      <c r="P140" s="37">
        <f t="shared" si="16"/>
        <v>10</v>
      </c>
      <c r="Q140" s="37">
        <f t="shared" si="16"/>
        <v>10</v>
      </c>
      <c r="R140" s="37">
        <f t="shared" si="16"/>
        <v>10</v>
      </c>
      <c r="S140" s="37">
        <f t="shared" si="16"/>
        <v>10</v>
      </c>
      <c r="T140" s="37">
        <f t="shared" si="16"/>
        <v>10</v>
      </c>
      <c r="U140" s="37">
        <f t="shared" si="16"/>
        <v>10</v>
      </c>
      <c r="V140" s="37">
        <f t="shared" si="16"/>
        <v>10</v>
      </c>
      <c r="W140" s="37">
        <f t="shared" si="16"/>
        <v>10</v>
      </c>
      <c r="X140" s="37">
        <f t="shared" si="16"/>
        <v>10</v>
      </c>
      <c r="Y140" s="37">
        <f t="shared" si="16"/>
        <v>10</v>
      </c>
      <c r="Z140" s="37">
        <f t="shared" si="16"/>
        <v>10</v>
      </c>
      <c r="AA140" s="23"/>
    </row>
    <row r="141" spans="1:27">
      <c r="A141" s="1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27">
      <c r="A142" s="27" t="s">
        <v>14</v>
      </c>
    </row>
    <row r="143" spans="1:27">
      <c r="A143" s="28" t="s">
        <v>1</v>
      </c>
      <c r="B143" s="29">
        <v>2011</v>
      </c>
      <c r="C143" s="29">
        <v>2012</v>
      </c>
      <c r="D143" s="29">
        <v>2013</v>
      </c>
      <c r="E143" s="29">
        <v>2014</v>
      </c>
      <c r="F143" s="29">
        <v>2015</v>
      </c>
      <c r="G143" s="29">
        <v>2016</v>
      </c>
      <c r="H143" s="29">
        <v>2017</v>
      </c>
      <c r="I143" s="29">
        <v>2018</v>
      </c>
      <c r="J143" s="29">
        <v>2019</v>
      </c>
      <c r="K143" s="29">
        <v>2020</v>
      </c>
      <c r="L143" s="29">
        <v>2021</v>
      </c>
      <c r="M143" s="29">
        <v>2022</v>
      </c>
      <c r="N143" s="29">
        <v>2023</v>
      </c>
      <c r="O143" s="29">
        <v>2024</v>
      </c>
      <c r="P143" s="29">
        <v>2025</v>
      </c>
      <c r="Q143" s="29">
        <v>2026</v>
      </c>
      <c r="R143" s="29">
        <v>2027</v>
      </c>
      <c r="S143" s="29">
        <v>2028</v>
      </c>
      <c r="T143" s="29">
        <v>2029</v>
      </c>
      <c r="U143" s="29">
        <v>2030</v>
      </c>
      <c r="V143" s="29">
        <v>2031</v>
      </c>
      <c r="W143" s="29">
        <v>2032</v>
      </c>
      <c r="X143" s="29">
        <v>2033</v>
      </c>
      <c r="Y143" s="29">
        <v>2034</v>
      </c>
      <c r="Z143" s="29">
        <v>2035</v>
      </c>
    </row>
    <row r="144" spans="1:27">
      <c r="A144" s="30" t="s">
        <v>2</v>
      </c>
      <c r="B144" s="31">
        <v>1</v>
      </c>
      <c r="C144" s="31">
        <v>2</v>
      </c>
      <c r="D144" s="31">
        <v>3</v>
      </c>
      <c r="E144" s="31">
        <v>4</v>
      </c>
      <c r="F144" s="31">
        <v>5</v>
      </c>
      <c r="G144" s="31">
        <v>6</v>
      </c>
      <c r="H144" s="31">
        <v>7</v>
      </c>
      <c r="I144" s="31">
        <v>8</v>
      </c>
      <c r="J144" s="31">
        <v>9</v>
      </c>
      <c r="K144" s="31">
        <v>10</v>
      </c>
      <c r="L144" s="31">
        <v>11</v>
      </c>
      <c r="M144" s="31">
        <v>12</v>
      </c>
      <c r="N144" s="31">
        <v>13</v>
      </c>
      <c r="O144" s="31">
        <v>14</v>
      </c>
      <c r="P144" s="31">
        <v>15</v>
      </c>
      <c r="Q144" s="31">
        <v>16</v>
      </c>
      <c r="R144" s="31">
        <v>17</v>
      </c>
      <c r="S144" s="31">
        <v>18</v>
      </c>
      <c r="T144" s="31">
        <v>19</v>
      </c>
      <c r="U144" s="31">
        <v>20</v>
      </c>
      <c r="V144" s="31">
        <v>21</v>
      </c>
      <c r="W144" s="31">
        <v>22</v>
      </c>
      <c r="X144" s="31">
        <v>23</v>
      </c>
      <c r="Y144" s="31">
        <v>24</v>
      </c>
      <c r="Z144" s="31">
        <v>25</v>
      </c>
    </row>
    <row r="145" spans="1:27">
      <c r="A145" s="27" t="s">
        <v>15</v>
      </c>
    </row>
    <row r="146" spans="1:27">
      <c r="A146" s="44" t="s">
        <v>27</v>
      </c>
      <c r="B146" s="76">
        <f>B132-B$140</f>
        <v>547.52</v>
      </c>
      <c r="C146" s="76">
        <f t="shared" ref="C146:E146" si="17">C132-C$140</f>
        <v>13.85461832</v>
      </c>
      <c r="D146" s="76">
        <f t="shared" si="17"/>
        <v>13.85461832</v>
      </c>
      <c r="E146" s="76">
        <f t="shared" si="17"/>
        <v>13.85461832</v>
      </c>
      <c r="F146" s="76">
        <f t="shared" ref="F146:Z146" si="18">F132-F$140</f>
        <v>13.85461832</v>
      </c>
      <c r="G146" s="76">
        <f t="shared" si="18"/>
        <v>13.85461832</v>
      </c>
      <c r="H146" s="76">
        <f t="shared" si="18"/>
        <v>13.85461832</v>
      </c>
      <c r="I146" s="76">
        <f t="shared" si="18"/>
        <v>13.85461832</v>
      </c>
      <c r="J146" s="76">
        <f t="shared" si="18"/>
        <v>13.85461832</v>
      </c>
      <c r="K146" s="76">
        <f t="shared" si="18"/>
        <v>13.85461832</v>
      </c>
      <c r="L146" s="76">
        <f t="shared" si="18"/>
        <v>13.85461832</v>
      </c>
      <c r="M146" s="76">
        <f t="shared" si="18"/>
        <v>13.85461832</v>
      </c>
      <c r="N146" s="76">
        <f t="shared" si="18"/>
        <v>13.85461832</v>
      </c>
      <c r="O146" s="76">
        <f t="shared" si="18"/>
        <v>13.85461832</v>
      </c>
      <c r="P146" s="76">
        <f t="shared" si="18"/>
        <v>13.85461832</v>
      </c>
      <c r="Q146" s="76">
        <f t="shared" si="18"/>
        <v>13.85461832</v>
      </c>
      <c r="R146" s="76">
        <f t="shared" si="18"/>
        <v>13.85461832</v>
      </c>
      <c r="S146" s="76">
        <f t="shared" si="18"/>
        <v>13.85461832</v>
      </c>
      <c r="T146" s="76">
        <f t="shared" si="18"/>
        <v>13.85461832</v>
      </c>
      <c r="U146" s="76">
        <f t="shared" si="18"/>
        <v>13.85461832</v>
      </c>
      <c r="V146" s="76">
        <f t="shared" si="18"/>
        <v>13.85461832</v>
      </c>
      <c r="W146" s="76">
        <f t="shared" si="18"/>
        <v>13.85461832</v>
      </c>
      <c r="X146" s="76">
        <f t="shared" si="18"/>
        <v>13.85461832</v>
      </c>
      <c r="Y146" s="76">
        <f t="shared" si="18"/>
        <v>13.85461832</v>
      </c>
      <c r="Z146" s="76">
        <f t="shared" si="18"/>
        <v>13.85461832</v>
      </c>
      <c r="AA146" s="23"/>
    </row>
    <row r="147" spans="1:27">
      <c r="A147" s="44" t="s">
        <v>28</v>
      </c>
      <c r="B147" s="76">
        <f t="shared" ref="B147:D149" si="19">B133-B$140</f>
        <v>1463.5519999999999</v>
      </c>
      <c r="C147" s="76">
        <f t="shared" si="19"/>
        <v>52.022007632000005</v>
      </c>
      <c r="D147" s="76">
        <f t="shared" si="19"/>
        <v>52.022007632000005</v>
      </c>
      <c r="E147" s="76">
        <f t="shared" ref="E147:Z147" si="20">E133-E$140</f>
        <v>52.022007632000005</v>
      </c>
      <c r="F147" s="76">
        <f t="shared" si="20"/>
        <v>52.022007632000005</v>
      </c>
      <c r="G147" s="76">
        <f t="shared" si="20"/>
        <v>52.022007632000005</v>
      </c>
      <c r="H147" s="76">
        <f t="shared" si="20"/>
        <v>52.022007632000005</v>
      </c>
      <c r="I147" s="76">
        <f t="shared" si="20"/>
        <v>52.022007632000005</v>
      </c>
      <c r="J147" s="76">
        <f t="shared" si="20"/>
        <v>52.022007632000005</v>
      </c>
      <c r="K147" s="76">
        <f t="shared" si="20"/>
        <v>52.022007632000005</v>
      </c>
      <c r="L147" s="76">
        <f t="shared" si="20"/>
        <v>52.022007632000005</v>
      </c>
      <c r="M147" s="76">
        <f t="shared" si="20"/>
        <v>52.022007632000005</v>
      </c>
      <c r="N147" s="76">
        <f t="shared" si="20"/>
        <v>52.022007632000005</v>
      </c>
      <c r="O147" s="76">
        <f t="shared" si="20"/>
        <v>52.022007632000005</v>
      </c>
      <c r="P147" s="76">
        <f t="shared" si="20"/>
        <v>52.022007632000005</v>
      </c>
      <c r="Q147" s="76">
        <f t="shared" si="20"/>
        <v>52.022007632000005</v>
      </c>
      <c r="R147" s="76">
        <f t="shared" si="20"/>
        <v>52.022007632000005</v>
      </c>
      <c r="S147" s="76">
        <f t="shared" si="20"/>
        <v>52.022007632000005</v>
      </c>
      <c r="T147" s="76">
        <f t="shared" si="20"/>
        <v>52.022007632000005</v>
      </c>
      <c r="U147" s="76">
        <f t="shared" si="20"/>
        <v>52.022007632000005</v>
      </c>
      <c r="V147" s="76">
        <f t="shared" si="20"/>
        <v>52.022007632000005</v>
      </c>
      <c r="W147" s="76">
        <f t="shared" si="20"/>
        <v>52.022007632000005</v>
      </c>
      <c r="X147" s="76">
        <f t="shared" si="20"/>
        <v>52.022007632000005</v>
      </c>
      <c r="Y147" s="76">
        <f t="shared" si="20"/>
        <v>52.022007632000005</v>
      </c>
      <c r="Z147" s="76">
        <f t="shared" si="20"/>
        <v>52.022007632000005</v>
      </c>
      <c r="AA147" s="23"/>
    </row>
    <row r="148" spans="1:27">
      <c r="A148" s="44" t="s">
        <v>29</v>
      </c>
      <c r="B148" s="76">
        <f t="shared" si="19"/>
        <v>2837.6</v>
      </c>
      <c r="C148" s="76">
        <f t="shared" si="19"/>
        <v>109.2730916</v>
      </c>
      <c r="D148" s="76">
        <f t="shared" si="19"/>
        <v>109.2730916</v>
      </c>
      <c r="E148" s="76">
        <f t="shared" ref="E148:Z148" si="21">E134-E$140</f>
        <v>109.2730916</v>
      </c>
      <c r="F148" s="76">
        <f t="shared" si="21"/>
        <v>109.2730916</v>
      </c>
      <c r="G148" s="76">
        <f t="shared" si="21"/>
        <v>109.2730916</v>
      </c>
      <c r="H148" s="76">
        <f t="shared" si="21"/>
        <v>109.2730916</v>
      </c>
      <c r="I148" s="76">
        <f t="shared" si="21"/>
        <v>109.2730916</v>
      </c>
      <c r="J148" s="76">
        <f t="shared" si="21"/>
        <v>109.2730916</v>
      </c>
      <c r="K148" s="76">
        <f t="shared" si="21"/>
        <v>109.2730916</v>
      </c>
      <c r="L148" s="76">
        <f t="shared" si="21"/>
        <v>109.2730916</v>
      </c>
      <c r="M148" s="76">
        <f t="shared" si="21"/>
        <v>109.2730916</v>
      </c>
      <c r="N148" s="76">
        <f t="shared" si="21"/>
        <v>109.2730916</v>
      </c>
      <c r="O148" s="76">
        <f t="shared" si="21"/>
        <v>109.2730916</v>
      </c>
      <c r="P148" s="76">
        <f t="shared" si="21"/>
        <v>109.2730916</v>
      </c>
      <c r="Q148" s="76">
        <f t="shared" si="21"/>
        <v>109.2730916</v>
      </c>
      <c r="R148" s="76">
        <f t="shared" si="21"/>
        <v>109.2730916</v>
      </c>
      <c r="S148" s="76">
        <f t="shared" si="21"/>
        <v>109.2730916</v>
      </c>
      <c r="T148" s="76">
        <f t="shared" si="21"/>
        <v>109.2730916</v>
      </c>
      <c r="U148" s="76">
        <f t="shared" si="21"/>
        <v>109.2730916</v>
      </c>
      <c r="V148" s="76">
        <f t="shared" si="21"/>
        <v>109.2730916</v>
      </c>
      <c r="W148" s="76">
        <f t="shared" si="21"/>
        <v>109.2730916</v>
      </c>
      <c r="X148" s="76">
        <f t="shared" si="21"/>
        <v>109.2730916</v>
      </c>
      <c r="Y148" s="76">
        <f t="shared" si="21"/>
        <v>109.2730916</v>
      </c>
      <c r="Z148" s="76">
        <f t="shared" si="21"/>
        <v>109.2730916</v>
      </c>
      <c r="AA148" s="23"/>
    </row>
    <row r="149" spans="1:27">
      <c r="A149" s="1" t="s">
        <v>30</v>
      </c>
      <c r="B149" s="76">
        <f t="shared" si="19"/>
        <v>5700.2</v>
      </c>
      <c r="C149" s="76">
        <f t="shared" si="19"/>
        <v>228.5461832</v>
      </c>
      <c r="D149" s="76">
        <f t="shared" si="19"/>
        <v>228.5461832</v>
      </c>
      <c r="E149" s="76">
        <f t="shared" ref="E149:Z149" si="22">E135-E$140</f>
        <v>228.5461832</v>
      </c>
      <c r="F149" s="76">
        <f t="shared" si="22"/>
        <v>228.5461832</v>
      </c>
      <c r="G149" s="76">
        <f t="shared" si="22"/>
        <v>228.5461832</v>
      </c>
      <c r="H149" s="76">
        <f t="shared" si="22"/>
        <v>228.5461832</v>
      </c>
      <c r="I149" s="76">
        <f t="shared" si="22"/>
        <v>228.5461832</v>
      </c>
      <c r="J149" s="76">
        <f t="shared" si="22"/>
        <v>228.5461832</v>
      </c>
      <c r="K149" s="76">
        <f t="shared" si="22"/>
        <v>228.5461832</v>
      </c>
      <c r="L149" s="76">
        <f t="shared" si="22"/>
        <v>228.5461832</v>
      </c>
      <c r="M149" s="76">
        <f t="shared" si="22"/>
        <v>228.5461832</v>
      </c>
      <c r="N149" s="76">
        <f t="shared" si="22"/>
        <v>228.5461832</v>
      </c>
      <c r="O149" s="76">
        <f t="shared" si="22"/>
        <v>228.5461832</v>
      </c>
      <c r="P149" s="76">
        <f t="shared" si="22"/>
        <v>228.5461832</v>
      </c>
      <c r="Q149" s="76">
        <f t="shared" si="22"/>
        <v>228.5461832</v>
      </c>
      <c r="R149" s="76">
        <f t="shared" si="22"/>
        <v>228.5461832</v>
      </c>
      <c r="S149" s="76">
        <f t="shared" si="22"/>
        <v>228.5461832</v>
      </c>
      <c r="T149" s="76">
        <f t="shared" si="22"/>
        <v>228.5461832</v>
      </c>
      <c r="U149" s="76">
        <f t="shared" si="22"/>
        <v>228.5461832</v>
      </c>
      <c r="V149" s="76">
        <f t="shared" si="22"/>
        <v>228.5461832</v>
      </c>
      <c r="W149" s="76">
        <f t="shared" si="22"/>
        <v>228.5461832</v>
      </c>
      <c r="X149" s="76">
        <f t="shared" si="22"/>
        <v>228.5461832</v>
      </c>
      <c r="Y149" s="76">
        <f t="shared" si="22"/>
        <v>228.5461832</v>
      </c>
      <c r="Z149" s="76">
        <f t="shared" si="22"/>
        <v>228.5461832</v>
      </c>
      <c r="AA149" s="23"/>
    </row>
    <row r="150" spans="1:27">
      <c r="A150" s="1"/>
      <c r="B150" s="79"/>
      <c r="C150" s="79"/>
    </row>
    <row r="151" spans="1:27">
      <c r="A151" s="27" t="s">
        <v>16</v>
      </c>
      <c r="B151" s="79"/>
      <c r="C151" s="79"/>
    </row>
    <row r="152" spans="1:27">
      <c r="A152" s="44" t="s">
        <v>27</v>
      </c>
      <c r="B152" s="76">
        <f t="shared" ref="B152:C155" si="23">B146/(1+$B$91)^B$118</f>
        <v>493.26126126126121</v>
      </c>
      <c r="C152" s="76">
        <f t="shared" si="23"/>
        <v>11.244719032546058</v>
      </c>
      <c r="D152" s="76">
        <f t="shared" ref="D152:E152" si="24">D146/(1+$B$91)^D$118</f>
        <v>10.130377506798251</v>
      </c>
      <c r="E152" s="76">
        <f t="shared" si="24"/>
        <v>9.1264662223407651</v>
      </c>
      <c r="F152" s="76">
        <f t="shared" ref="F152:Z152" si="25">F146/(1+$B$91)^F$118</f>
        <v>8.2220416417484365</v>
      </c>
      <c r="G152" s="76">
        <f t="shared" si="25"/>
        <v>7.4072447222958884</v>
      </c>
      <c r="H152" s="76">
        <f t="shared" si="25"/>
        <v>6.6731934435098097</v>
      </c>
      <c r="I152" s="76">
        <f t="shared" si="25"/>
        <v>6.0118859851439712</v>
      </c>
      <c r="J152" s="76">
        <f t="shared" si="25"/>
        <v>5.4161135001297032</v>
      </c>
      <c r="K152" s="76">
        <f t="shared" si="25"/>
        <v>4.8793815316483808</v>
      </c>
      <c r="L152" s="76">
        <f t="shared" si="25"/>
        <v>4.3958392177012433</v>
      </c>
      <c r="M152" s="76">
        <f t="shared" si="25"/>
        <v>3.9602155114425615</v>
      </c>
      <c r="N152" s="76">
        <f t="shared" si="25"/>
        <v>3.5677617220203257</v>
      </c>
      <c r="O152" s="76">
        <f t="shared" si="25"/>
        <v>3.2141997495678609</v>
      </c>
      <c r="P152" s="76">
        <f t="shared" si="25"/>
        <v>2.8956754500611361</v>
      </c>
      <c r="Q152" s="76">
        <f t="shared" si="25"/>
        <v>2.6087166216766984</v>
      </c>
      <c r="R152" s="76">
        <f t="shared" si="25"/>
        <v>2.3501951546636923</v>
      </c>
      <c r="S152" s="76">
        <f t="shared" si="25"/>
        <v>2.1172929321294522</v>
      </c>
      <c r="T152" s="76">
        <f t="shared" si="25"/>
        <v>1.9074711100265336</v>
      </c>
      <c r="U152" s="76">
        <f t="shared" si="25"/>
        <v>1.7184424414653454</v>
      </c>
      <c r="V152" s="76">
        <f t="shared" si="25"/>
        <v>1.5481463436624732</v>
      </c>
      <c r="W152" s="76">
        <f t="shared" si="25"/>
        <v>1.3947264357319578</v>
      </c>
      <c r="X152" s="76">
        <f t="shared" si="25"/>
        <v>1.2565103024612232</v>
      </c>
      <c r="Y152" s="76">
        <f t="shared" si="25"/>
        <v>1.1319912634785791</v>
      </c>
      <c r="Z152" s="76">
        <f t="shared" si="25"/>
        <v>1.019811949079801</v>
      </c>
    </row>
    <row r="153" spans="1:27">
      <c r="A153" s="44" t="s">
        <v>28</v>
      </c>
      <c r="B153" s="76">
        <f t="shared" si="23"/>
        <v>1318.5153153153151</v>
      </c>
      <c r="C153" s="76">
        <f t="shared" si="23"/>
        <v>42.222228416524629</v>
      </c>
      <c r="D153" s="76">
        <f t="shared" ref="D153:E153" si="26">D147/(1+$B$91)^D$118</f>
        <v>38.038043618490654</v>
      </c>
      <c r="E153" s="76">
        <f t="shared" si="26"/>
        <v>34.268507764405996</v>
      </c>
      <c r="F153" s="76">
        <f t="shared" ref="F153:Z153" si="27">F147/(1+$B$91)^F$118</f>
        <v>30.872529517482874</v>
      </c>
      <c r="G153" s="76">
        <f t="shared" si="27"/>
        <v>27.813089655389977</v>
      </c>
      <c r="H153" s="76">
        <f t="shared" si="27"/>
        <v>25.056837527378356</v>
      </c>
      <c r="I153" s="76">
        <f t="shared" si="27"/>
        <v>22.57372750214266</v>
      </c>
      <c r="J153" s="76">
        <f t="shared" si="27"/>
        <v>20.336691443371762</v>
      </c>
      <c r="K153" s="76">
        <f t="shared" si="27"/>
        <v>18.321343642677263</v>
      </c>
      <c r="L153" s="76">
        <f t="shared" si="27"/>
        <v>16.505714993402936</v>
      </c>
      <c r="M153" s="76">
        <f t="shared" si="27"/>
        <v>14.870013507570214</v>
      </c>
      <c r="N153" s="76">
        <f t="shared" si="27"/>
        <v>13.39640856537857</v>
      </c>
      <c r="O153" s="76">
        <f t="shared" si="27"/>
        <v>12.068836545386098</v>
      </c>
      <c r="P153" s="76">
        <f t="shared" si="27"/>
        <v>10.872825716564053</v>
      </c>
      <c r="Q153" s="76">
        <f t="shared" si="27"/>
        <v>9.7953384833910366</v>
      </c>
      <c r="R153" s="76">
        <f t="shared" si="27"/>
        <v>8.8246292643162487</v>
      </c>
      <c r="S153" s="76">
        <f t="shared" si="27"/>
        <v>7.9501164543389624</v>
      </c>
      <c r="T153" s="76">
        <f t="shared" si="27"/>
        <v>7.1622670759810472</v>
      </c>
      <c r="U153" s="76">
        <f t="shared" si="27"/>
        <v>6.4524928612441856</v>
      </c>
      <c r="V153" s="76">
        <f t="shared" si="27"/>
        <v>5.8130566317515182</v>
      </c>
      <c r="W153" s="76">
        <f t="shared" si="27"/>
        <v>5.2369879565328992</v>
      </c>
      <c r="X153" s="76">
        <f t="shared" si="27"/>
        <v>4.7180071680476576</v>
      </c>
      <c r="Y153" s="76">
        <f t="shared" si="27"/>
        <v>4.2504569081510413</v>
      </c>
      <c r="Z153" s="76">
        <f t="shared" si="27"/>
        <v>3.8292404577937305</v>
      </c>
    </row>
    <row r="154" spans="1:27">
      <c r="A154" s="44" t="s">
        <v>29</v>
      </c>
      <c r="B154" s="76">
        <f t="shared" si="23"/>
        <v>2556.3963963963961</v>
      </c>
      <c r="C154" s="76">
        <f t="shared" si="23"/>
        <v>88.688492492492486</v>
      </c>
      <c r="D154" s="76">
        <f t="shared" ref="D154:E154" si="28">D148/(1+$B$91)^D$118</f>
        <v>79.899542786029258</v>
      </c>
      <c r="E154" s="76">
        <f t="shared" si="28"/>
        <v>71.981570077503832</v>
      </c>
      <c r="F154" s="76">
        <f t="shared" ref="F154:Z154" si="29">F148/(1+$B$91)^F$118</f>
        <v>64.84826133108453</v>
      </c>
      <c r="G154" s="76">
        <f t="shared" si="29"/>
        <v>58.421857055031104</v>
      </c>
      <c r="H154" s="76">
        <f t="shared" si="29"/>
        <v>52.632303653181175</v>
      </c>
      <c r="I154" s="76">
        <f t="shared" si="29"/>
        <v>47.416489777640685</v>
      </c>
      <c r="J154" s="76">
        <f t="shared" si="29"/>
        <v>42.717558358234847</v>
      </c>
      <c r="K154" s="76">
        <f t="shared" si="29"/>
        <v>38.484286809220578</v>
      </c>
      <c r="L154" s="76">
        <f t="shared" si="29"/>
        <v>34.670528656955476</v>
      </c>
      <c r="M154" s="76">
        <f t="shared" si="29"/>
        <v>31.23471050176169</v>
      </c>
      <c r="N154" s="76">
        <f t="shared" si="29"/>
        <v>28.139378830415932</v>
      </c>
      <c r="O154" s="76">
        <f t="shared" si="29"/>
        <v>25.350791739113454</v>
      </c>
      <c r="P154" s="76">
        <f t="shared" si="29"/>
        <v>22.838551116318428</v>
      </c>
      <c r="Q154" s="76">
        <f t="shared" si="29"/>
        <v>20.575271275962542</v>
      </c>
      <c r="R154" s="76">
        <f t="shared" si="29"/>
        <v>18.536280428795081</v>
      </c>
      <c r="S154" s="76">
        <f t="shared" si="29"/>
        <v>16.699351737653227</v>
      </c>
      <c r="T154" s="76">
        <f t="shared" si="29"/>
        <v>15.044461024912815</v>
      </c>
      <c r="U154" s="76">
        <f t="shared" si="29"/>
        <v>13.553568490912445</v>
      </c>
      <c r="V154" s="76">
        <f t="shared" si="29"/>
        <v>12.210422063885085</v>
      </c>
      <c r="W154" s="76">
        <f t="shared" si="29"/>
        <v>11.00038023773431</v>
      </c>
      <c r="X154" s="76">
        <f t="shared" si="29"/>
        <v>9.9102524664273073</v>
      </c>
      <c r="Y154" s="76">
        <f t="shared" si="29"/>
        <v>8.9281553751597329</v>
      </c>
      <c r="Z154" s="76">
        <f t="shared" si="29"/>
        <v>8.043383220864623</v>
      </c>
    </row>
    <row r="155" spans="1:27">
      <c r="A155" s="1" t="s">
        <v>30</v>
      </c>
      <c r="B155" s="76">
        <f t="shared" si="23"/>
        <v>5135.3153153153144</v>
      </c>
      <c r="C155" s="76">
        <f t="shared" si="23"/>
        <v>185.49320931742551</v>
      </c>
      <c r="D155" s="76">
        <f t="shared" ref="D155:E155" si="30">D149/(1+$B$91)^D$118</f>
        <v>167.11099938506803</v>
      </c>
      <c r="E155" s="76">
        <f t="shared" si="30"/>
        <v>150.55044989645765</v>
      </c>
      <c r="F155" s="76">
        <f t="shared" ref="F155:Z155" si="31">F149/(1+$B$91)^F$118</f>
        <v>135.63103594275464</v>
      </c>
      <c r="G155" s="76">
        <f t="shared" si="31"/>
        <v>122.19012247095012</v>
      </c>
      <c r="H155" s="76">
        <f t="shared" si="31"/>
        <v>110.08119141527038</v>
      </c>
      <c r="I155" s="76">
        <f t="shared" si="31"/>
        <v>99.172244518261579</v>
      </c>
      <c r="J155" s="76">
        <f t="shared" si="31"/>
        <v>89.344364430866278</v>
      </c>
      <c r="K155" s="76">
        <f t="shared" si="31"/>
        <v>80.490418406185825</v>
      </c>
      <c r="L155" s="76">
        <f t="shared" si="31"/>
        <v>72.513890456023262</v>
      </c>
      <c r="M155" s="76">
        <f t="shared" si="31"/>
        <v>65.327829239660602</v>
      </c>
      <c r="N155" s="76">
        <f t="shared" si="31"/>
        <v>58.853900215910443</v>
      </c>
      <c r="O155" s="76">
        <f t="shared" si="31"/>
        <v>53.021531726045446</v>
      </c>
      <c r="P155" s="76">
        <f t="shared" si="31"/>
        <v>47.767145699140045</v>
      </c>
      <c r="Q155" s="76">
        <f t="shared" si="31"/>
        <v>43.033464593819851</v>
      </c>
      <c r="R155" s="76">
        <f t="shared" si="31"/>
        <v>38.768887021459321</v>
      </c>
      <c r="S155" s="76">
        <f t="shared" si="31"/>
        <v>34.926925244557943</v>
      </c>
      <c r="T155" s="76">
        <f t="shared" si="31"/>
        <v>31.465698418520667</v>
      </c>
      <c r="U155" s="76">
        <f t="shared" si="31"/>
        <v>28.347476052721319</v>
      </c>
      <c r="V155" s="76">
        <f t="shared" si="31"/>
        <v>25.538266714163349</v>
      </c>
      <c r="W155" s="76">
        <f t="shared" si="31"/>
        <v>23.007447490237251</v>
      </c>
      <c r="X155" s="76">
        <f t="shared" si="31"/>
        <v>20.727430171384913</v>
      </c>
      <c r="Y155" s="76">
        <f t="shared" si="31"/>
        <v>18.673360514761175</v>
      </c>
      <c r="Z155" s="76">
        <f t="shared" si="31"/>
        <v>16.822847310595652</v>
      </c>
    </row>
    <row r="156" spans="1:27">
      <c r="A156" s="1"/>
      <c r="B156" s="79"/>
      <c r="C156" s="79"/>
    </row>
    <row r="157" spans="1:27">
      <c r="A157" s="27" t="s">
        <v>17</v>
      </c>
      <c r="B157" s="79"/>
      <c r="C157" s="79"/>
    </row>
    <row r="158" spans="1:27">
      <c r="A158" s="44" t="s">
        <v>27</v>
      </c>
      <c r="B158" s="76">
        <f>B152</f>
        <v>493.26126126126121</v>
      </c>
      <c r="C158" s="76">
        <f>(B158+C152)*(1+$B$92)</f>
        <v>504.50598029380728</v>
      </c>
      <c r="D158" s="76">
        <f t="shared" ref="D158:Z161" si="32">(C158+D152)*(1+$B$92)</f>
        <v>514.63635780060554</v>
      </c>
      <c r="E158" s="76">
        <f t="shared" si="32"/>
        <v>523.76282402294635</v>
      </c>
      <c r="F158" s="76">
        <f t="shared" si="32"/>
        <v>531.98486566469478</v>
      </c>
      <c r="G158" s="76">
        <f t="shared" si="32"/>
        <v>539.39211038699068</v>
      </c>
      <c r="H158" s="76">
        <f t="shared" si="32"/>
        <v>546.06530383050051</v>
      </c>
      <c r="I158" s="76">
        <f t="shared" si="32"/>
        <v>552.07718981564449</v>
      </c>
      <c r="J158" s="76">
        <f t="shared" si="32"/>
        <v>557.49330331577414</v>
      </c>
      <c r="K158" s="76">
        <f t="shared" si="32"/>
        <v>562.37268484742253</v>
      </c>
      <c r="L158" s="76">
        <f t="shared" si="32"/>
        <v>566.76852406512376</v>
      </c>
      <c r="M158" s="76">
        <f t="shared" si="32"/>
        <v>570.72873957656634</v>
      </c>
      <c r="N158" s="76">
        <f t="shared" si="32"/>
        <v>574.29650129858669</v>
      </c>
      <c r="O158" s="76">
        <f t="shared" si="32"/>
        <v>577.5107010481546</v>
      </c>
      <c r="P158" s="76">
        <f t="shared" si="32"/>
        <v>580.40637649821576</v>
      </c>
      <c r="Q158" s="76">
        <f t="shared" si="32"/>
        <v>583.01509311989241</v>
      </c>
      <c r="R158" s="76">
        <f t="shared" si="32"/>
        <v>585.36528827455606</v>
      </c>
      <c r="S158" s="76">
        <f t="shared" si="32"/>
        <v>587.4825812066855</v>
      </c>
      <c r="T158" s="76">
        <f t="shared" si="32"/>
        <v>589.39005231671206</v>
      </c>
      <c r="U158" s="76">
        <f t="shared" si="32"/>
        <v>591.10849475817736</v>
      </c>
      <c r="V158" s="76">
        <f t="shared" si="32"/>
        <v>592.6566411018398</v>
      </c>
      <c r="W158" s="76">
        <f t="shared" si="32"/>
        <v>594.05136753757176</v>
      </c>
      <c r="X158" s="76">
        <f t="shared" si="32"/>
        <v>595.30787784003303</v>
      </c>
      <c r="Y158" s="76">
        <f t="shared" si="32"/>
        <v>596.43986910351157</v>
      </c>
      <c r="Z158" s="76">
        <f t="shared" si="32"/>
        <v>597.45968105259135</v>
      </c>
    </row>
    <row r="159" spans="1:27">
      <c r="A159" s="44" t="s">
        <v>28</v>
      </c>
      <c r="B159" s="76">
        <f>B153</f>
        <v>1318.5153153153151</v>
      </c>
      <c r="C159" s="76">
        <f t="shared" ref="C159:R161" si="33">(B159+C153)*(1+$B$92)</f>
        <v>1360.7375437318397</v>
      </c>
      <c r="D159" s="76">
        <f t="shared" si="33"/>
        <v>1398.7755873503304</v>
      </c>
      <c r="E159" s="76">
        <f t="shared" si="33"/>
        <v>1433.0440951147364</v>
      </c>
      <c r="F159" s="76">
        <f t="shared" si="33"/>
        <v>1463.9166246322193</v>
      </c>
      <c r="G159" s="76">
        <f t="shared" si="33"/>
        <v>1491.7297142876093</v>
      </c>
      <c r="H159" s="76">
        <f t="shared" si="33"/>
        <v>1516.7865518149877</v>
      </c>
      <c r="I159" s="76">
        <f t="shared" si="33"/>
        <v>1539.3602793171303</v>
      </c>
      <c r="J159" s="76">
        <f t="shared" si="33"/>
        <v>1559.6969707605022</v>
      </c>
      <c r="K159" s="76">
        <f t="shared" si="33"/>
        <v>1578.0183144031794</v>
      </c>
      <c r="L159" s="76">
        <f t="shared" si="33"/>
        <v>1594.5240293965824</v>
      </c>
      <c r="M159" s="76">
        <f t="shared" si="33"/>
        <v>1609.3940429041527</v>
      </c>
      <c r="N159" s="76">
        <f t="shared" si="33"/>
        <v>1622.7904514695313</v>
      </c>
      <c r="O159" s="76">
        <f t="shared" si="33"/>
        <v>1634.8592880149174</v>
      </c>
      <c r="P159" s="76">
        <f t="shared" si="33"/>
        <v>1645.7321137314814</v>
      </c>
      <c r="Q159" s="76">
        <f t="shared" si="33"/>
        <v>1655.5274522148725</v>
      </c>
      <c r="R159" s="76">
        <f t="shared" si="33"/>
        <v>1664.3520814791887</v>
      </c>
      <c r="S159" s="76">
        <f t="shared" si="32"/>
        <v>1672.3021979335276</v>
      </c>
      <c r="T159" s="76">
        <f t="shared" si="32"/>
        <v>1679.4644650095086</v>
      </c>
      <c r="U159" s="76">
        <f t="shared" si="32"/>
        <v>1685.9169578707526</v>
      </c>
      <c r="V159" s="76">
        <f t="shared" si="32"/>
        <v>1691.7300145025042</v>
      </c>
      <c r="W159" s="76">
        <f t="shared" si="32"/>
        <v>1696.9670024590371</v>
      </c>
      <c r="X159" s="76">
        <f t="shared" si="32"/>
        <v>1701.6850096270848</v>
      </c>
      <c r="Y159" s="76">
        <f t="shared" si="32"/>
        <v>1705.9354665352359</v>
      </c>
      <c r="Z159" s="76">
        <f t="shared" si="32"/>
        <v>1709.7647069930297</v>
      </c>
    </row>
    <row r="160" spans="1:27">
      <c r="A160" s="44" t="s">
        <v>29</v>
      </c>
      <c r="B160" s="76">
        <f>B154</f>
        <v>2556.3963963963961</v>
      </c>
      <c r="C160" s="76">
        <f t="shared" si="33"/>
        <v>2645.0848888888886</v>
      </c>
      <c r="D160" s="76">
        <f t="shared" si="32"/>
        <v>2724.9844316749177</v>
      </c>
      <c r="E160" s="76">
        <f t="shared" si="32"/>
        <v>2796.9660017524216</v>
      </c>
      <c r="F160" s="76">
        <f t="shared" si="32"/>
        <v>2861.8142630835059</v>
      </c>
      <c r="G160" s="76">
        <f t="shared" si="32"/>
        <v>2920.236120138537</v>
      </c>
      <c r="H160" s="76">
        <f t="shared" si="32"/>
        <v>2972.8684237917182</v>
      </c>
      <c r="I160" s="76">
        <f t="shared" si="32"/>
        <v>3020.2849135693591</v>
      </c>
      <c r="J160" s="76">
        <f t="shared" si="32"/>
        <v>3063.0024719275939</v>
      </c>
      <c r="K160" s="76">
        <f t="shared" si="32"/>
        <v>3101.4867587368144</v>
      </c>
      <c r="L160" s="76">
        <f t="shared" si="32"/>
        <v>3136.1572873937698</v>
      </c>
      <c r="M160" s="76">
        <f t="shared" si="32"/>
        <v>3167.3919978955314</v>
      </c>
      <c r="N160" s="76">
        <f t="shared" si="32"/>
        <v>3195.5313767259472</v>
      </c>
      <c r="O160" s="76">
        <f t="shared" si="32"/>
        <v>3220.8821684650607</v>
      </c>
      <c r="P160" s="76">
        <f t="shared" si="32"/>
        <v>3243.7207195813789</v>
      </c>
      <c r="Q160" s="76">
        <f t="shared" si="32"/>
        <v>3264.2959908573416</v>
      </c>
      <c r="R160" s="76">
        <f t="shared" si="32"/>
        <v>3282.8322712861368</v>
      </c>
      <c r="S160" s="76">
        <f t="shared" si="32"/>
        <v>3299.53162302379</v>
      </c>
      <c r="T160" s="76">
        <f t="shared" si="32"/>
        <v>3314.5760840487028</v>
      </c>
      <c r="U160" s="76">
        <f t="shared" si="32"/>
        <v>3328.1296525396151</v>
      </c>
      <c r="V160" s="76">
        <f t="shared" si="32"/>
        <v>3340.3400746035004</v>
      </c>
      <c r="W160" s="76">
        <f t="shared" si="32"/>
        <v>3351.3404548412345</v>
      </c>
      <c r="X160" s="76">
        <f t="shared" si="32"/>
        <v>3361.2507073076617</v>
      </c>
      <c r="Y160" s="76">
        <f t="shared" si="32"/>
        <v>3370.1788626828215</v>
      </c>
      <c r="Z160" s="76">
        <f t="shared" si="32"/>
        <v>3378.2222459036861</v>
      </c>
    </row>
    <row r="161" spans="1:26">
      <c r="A161" s="1" t="s">
        <v>30</v>
      </c>
      <c r="B161" s="76">
        <f>B155</f>
        <v>5135.3153153153144</v>
      </c>
      <c r="C161" s="76">
        <f t="shared" si="33"/>
        <v>5320.80852463274</v>
      </c>
      <c r="D161" s="76">
        <f t="shared" si="32"/>
        <v>5487.9195240178078</v>
      </c>
      <c r="E161" s="76">
        <f t="shared" si="32"/>
        <v>5638.4699739142652</v>
      </c>
      <c r="F161" s="76">
        <f t="shared" si="32"/>
        <v>5774.1010098570196</v>
      </c>
      <c r="G161" s="76">
        <f t="shared" si="32"/>
        <v>5896.2911323279695</v>
      </c>
      <c r="H161" s="76">
        <f t="shared" si="32"/>
        <v>6006.3723237432396</v>
      </c>
      <c r="I161" s="76">
        <f t="shared" si="32"/>
        <v>6105.5445682615009</v>
      </c>
      <c r="J161" s="76">
        <f t="shared" si="32"/>
        <v>6194.8889326923672</v>
      </c>
      <c r="K161" s="76">
        <f t="shared" si="32"/>
        <v>6275.3793510985533</v>
      </c>
      <c r="L161" s="76">
        <f t="shared" si="32"/>
        <v>6347.8932415545769</v>
      </c>
      <c r="M161" s="76">
        <f t="shared" si="32"/>
        <v>6413.2210707942377</v>
      </c>
      <c r="N161" s="76">
        <f t="shared" si="32"/>
        <v>6472.0749710101481</v>
      </c>
      <c r="O161" s="76">
        <f t="shared" si="32"/>
        <v>6525.0965027361935</v>
      </c>
      <c r="P161" s="76">
        <f t="shared" si="32"/>
        <v>6572.8636484353337</v>
      </c>
      <c r="Q161" s="76">
        <f t="shared" si="32"/>
        <v>6615.8971130291538</v>
      </c>
      <c r="R161" s="76">
        <f t="shared" si="32"/>
        <v>6654.6660000506135</v>
      </c>
      <c r="S161" s="76">
        <f t="shared" si="32"/>
        <v>6689.5929252951719</v>
      </c>
      <c r="T161" s="76">
        <f t="shared" si="32"/>
        <v>6721.0586237136922</v>
      </c>
      <c r="U161" s="76">
        <f t="shared" si="32"/>
        <v>6749.4060997664137</v>
      </c>
      <c r="V161" s="76">
        <f t="shared" si="32"/>
        <v>6774.9443664805767</v>
      </c>
      <c r="W161" s="76">
        <f t="shared" si="32"/>
        <v>6797.9518139708143</v>
      </c>
      <c r="X161" s="76">
        <f t="shared" si="32"/>
        <v>6818.6792441421994</v>
      </c>
      <c r="Y161" s="76">
        <f t="shared" si="32"/>
        <v>6837.3526046569605</v>
      </c>
      <c r="Z161" s="76">
        <f t="shared" si="32"/>
        <v>6854.175451967556</v>
      </c>
    </row>
    <row r="163" spans="1:26" s="38" customFormat="1"/>
  </sheetData>
  <mergeCells count="4">
    <mergeCell ref="A4:B4"/>
    <mergeCell ref="F19:H19"/>
    <mergeCell ref="A85:B85"/>
    <mergeCell ref="F101:H101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163"/>
  <sheetViews>
    <sheetView zoomScale="60" zoomScaleNormal="60" workbookViewId="0">
      <selection activeCell="A119" sqref="A119"/>
    </sheetView>
  </sheetViews>
  <sheetFormatPr defaultRowHeight="15"/>
  <cols>
    <col min="1" max="1" width="55" style="2" customWidth="1"/>
    <col min="2" max="2" width="28" style="2" customWidth="1"/>
    <col min="3" max="3" width="16.28515625" style="2" bestFit="1" customWidth="1"/>
    <col min="4" max="4" width="17.5703125" style="2" customWidth="1"/>
    <col min="5" max="5" width="24.7109375" style="2" customWidth="1"/>
    <col min="6" max="6" width="15.28515625" style="2" customWidth="1"/>
    <col min="7" max="7" width="15.140625" style="2" bestFit="1" customWidth="1"/>
    <col min="8" max="8" width="16.5703125" style="2" bestFit="1" customWidth="1"/>
    <col min="9" max="9" width="16.28515625" style="2" customWidth="1"/>
    <col min="10" max="10" width="17.5703125" style="2" customWidth="1"/>
    <col min="11" max="11" width="18.28515625" style="2" customWidth="1"/>
    <col min="12" max="26" width="15.42578125" style="2" bestFit="1" customWidth="1"/>
    <col min="27" max="27" width="13.140625" style="2" bestFit="1" customWidth="1"/>
    <col min="28" max="238" width="9.140625" style="2"/>
    <col min="239" max="239" width="55" style="2" customWidth="1"/>
    <col min="240" max="240" width="28" style="2" customWidth="1"/>
    <col min="241" max="241" width="15.140625" style="2" bestFit="1" customWidth="1"/>
    <col min="242" max="242" width="22.42578125" style="2" customWidth="1"/>
    <col min="243" max="243" width="55" style="2" customWidth="1"/>
    <col min="244" max="244" width="28.42578125" style="2" customWidth="1"/>
    <col min="245" max="245" width="15.140625" style="2" bestFit="1" customWidth="1"/>
    <col min="246" max="270" width="15.42578125" style="2" bestFit="1" customWidth="1"/>
    <col min="271" max="494" width="9.140625" style="2"/>
    <col min="495" max="495" width="55" style="2" customWidth="1"/>
    <col min="496" max="496" width="28" style="2" customWidth="1"/>
    <col min="497" max="497" width="15.140625" style="2" bestFit="1" customWidth="1"/>
    <col min="498" max="498" width="22.42578125" style="2" customWidth="1"/>
    <col min="499" max="499" width="55" style="2" customWidth="1"/>
    <col min="500" max="500" width="28.42578125" style="2" customWidth="1"/>
    <col min="501" max="501" width="15.140625" style="2" bestFit="1" customWidth="1"/>
    <col min="502" max="526" width="15.42578125" style="2" bestFit="1" customWidth="1"/>
    <col min="527" max="750" width="9.140625" style="2"/>
    <col min="751" max="751" width="55" style="2" customWidth="1"/>
    <col min="752" max="752" width="28" style="2" customWidth="1"/>
    <col min="753" max="753" width="15.140625" style="2" bestFit="1" customWidth="1"/>
    <col min="754" max="754" width="22.42578125" style="2" customWidth="1"/>
    <col min="755" max="755" width="55" style="2" customWidth="1"/>
    <col min="756" max="756" width="28.42578125" style="2" customWidth="1"/>
    <col min="757" max="757" width="15.140625" style="2" bestFit="1" customWidth="1"/>
    <col min="758" max="782" width="15.42578125" style="2" bestFit="1" customWidth="1"/>
    <col min="783" max="1006" width="9.140625" style="2"/>
    <col min="1007" max="1007" width="55" style="2" customWidth="1"/>
    <col min="1008" max="1008" width="28" style="2" customWidth="1"/>
    <col min="1009" max="1009" width="15.140625" style="2" bestFit="1" customWidth="1"/>
    <col min="1010" max="1010" width="22.42578125" style="2" customWidth="1"/>
    <col min="1011" max="1011" width="55" style="2" customWidth="1"/>
    <col min="1012" max="1012" width="28.42578125" style="2" customWidth="1"/>
    <col min="1013" max="1013" width="15.140625" style="2" bestFit="1" customWidth="1"/>
    <col min="1014" max="1038" width="15.42578125" style="2" bestFit="1" customWidth="1"/>
    <col min="1039" max="1262" width="9.140625" style="2"/>
    <col min="1263" max="1263" width="55" style="2" customWidth="1"/>
    <col min="1264" max="1264" width="28" style="2" customWidth="1"/>
    <col min="1265" max="1265" width="15.140625" style="2" bestFit="1" customWidth="1"/>
    <col min="1266" max="1266" width="22.42578125" style="2" customWidth="1"/>
    <col min="1267" max="1267" width="55" style="2" customWidth="1"/>
    <col min="1268" max="1268" width="28.42578125" style="2" customWidth="1"/>
    <col min="1269" max="1269" width="15.140625" style="2" bestFit="1" customWidth="1"/>
    <col min="1270" max="1294" width="15.42578125" style="2" bestFit="1" customWidth="1"/>
    <col min="1295" max="1518" width="9.140625" style="2"/>
    <col min="1519" max="1519" width="55" style="2" customWidth="1"/>
    <col min="1520" max="1520" width="28" style="2" customWidth="1"/>
    <col min="1521" max="1521" width="15.140625" style="2" bestFit="1" customWidth="1"/>
    <col min="1522" max="1522" width="22.42578125" style="2" customWidth="1"/>
    <col min="1523" max="1523" width="55" style="2" customWidth="1"/>
    <col min="1524" max="1524" width="28.42578125" style="2" customWidth="1"/>
    <col min="1525" max="1525" width="15.140625" style="2" bestFit="1" customWidth="1"/>
    <col min="1526" max="1550" width="15.42578125" style="2" bestFit="1" customWidth="1"/>
    <col min="1551" max="1774" width="9.140625" style="2"/>
    <col min="1775" max="1775" width="55" style="2" customWidth="1"/>
    <col min="1776" max="1776" width="28" style="2" customWidth="1"/>
    <col min="1777" max="1777" width="15.140625" style="2" bestFit="1" customWidth="1"/>
    <col min="1778" max="1778" width="22.42578125" style="2" customWidth="1"/>
    <col min="1779" max="1779" width="55" style="2" customWidth="1"/>
    <col min="1780" max="1780" width="28.42578125" style="2" customWidth="1"/>
    <col min="1781" max="1781" width="15.140625" style="2" bestFit="1" customWidth="1"/>
    <col min="1782" max="1806" width="15.42578125" style="2" bestFit="1" customWidth="1"/>
    <col min="1807" max="2030" width="9.140625" style="2"/>
    <col min="2031" max="2031" width="55" style="2" customWidth="1"/>
    <col min="2032" max="2032" width="28" style="2" customWidth="1"/>
    <col min="2033" max="2033" width="15.140625" style="2" bestFit="1" customWidth="1"/>
    <col min="2034" max="2034" width="22.42578125" style="2" customWidth="1"/>
    <col min="2035" max="2035" width="55" style="2" customWidth="1"/>
    <col min="2036" max="2036" width="28.42578125" style="2" customWidth="1"/>
    <col min="2037" max="2037" width="15.140625" style="2" bestFit="1" customWidth="1"/>
    <col min="2038" max="2062" width="15.42578125" style="2" bestFit="1" customWidth="1"/>
    <col min="2063" max="2286" width="9.140625" style="2"/>
    <col min="2287" max="2287" width="55" style="2" customWidth="1"/>
    <col min="2288" max="2288" width="28" style="2" customWidth="1"/>
    <col min="2289" max="2289" width="15.140625" style="2" bestFit="1" customWidth="1"/>
    <col min="2290" max="2290" width="22.42578125" style="2" customWidth="1"/>
    <col min="2291" max="2291" width="55" style="2" customWidth="1"/>
    <col min="2292" max="2292" width="28.42578125" style="2" customWidth="1"/>
    <col min="2293" max="2293" width="15.140625" style="2" bestFit="1" customWidth="1"/>
    <col min="2294" max="2318" width="15.42578125" style="2" bestFit="1" customWidth="1"/>
    <col min="2319" max="2542" width="9.140625" style="2"/>
    <col min="2543" max="2543" width="55" style="2" customWidth="1"/>
    <col min="2544" max="2544" width="28" style="2" customWidth="1"/>
    <col min="2545" max="2545" width="15.140625" style="2" bestFit="1" customWidth="1"/>
    <col min="2546" max="2546" width="22.42578125" style="2" customWidth="1"/>
    <col min="2547" max="2547" width="55" style="2" customWidth="1"/>
    <col min="2548" max="2548" width="28.42578125" style="2" customWidth="1"/>
    <col min="2549" max="2549" width="15.140625" style="2" bestFit="1" customWidth="1"/>
    <col min="2550" max="2574" width="15.42578125" style="2" bestFit="1" customWidth="1"/>
    <col min="2575" max="2798" width="9.140625" style="2"/>
    <col min="2799" max="2799" width="55" style="2" customWidth="1"/>
    <col min="2800" max="2800" width="28" style="2" customWidth="1"/>
    <col min="2801" max="2801" width="15.140625" style="2" bestFit="1" customWidth="1"/>
    <col min="2802" max="2802" width="22.42578125" style="2" customWidth="1"/>
    <col min="2803" max="2803" width="55" style="2" customWidth="1"/>
    <col min="2804" max="2804" width="28.42578125" style="2" customWidth="1"/>
    <col min="2805" max="2805" width="15.140625" style="2" bestFit="1" customWidth="1"/>
    <col min="2806" max="2830" width="15.42578125" style="2" bestFit="1" customWidth="1"/>
    <col min="2831" max="3054" width="9.140625" style="2"/>
    <col min="3055" max="3055" width="55" style="2" customWidth="1"/>
    <col min="3056" max="3056" width="28" style="2" customWidth="1"/>
    <col min="3057" max="3057" width="15.140625" style="2" bestFit="1" customWidth="1"/>
    <col min="3058" max="3058" width="22.42578125" style="2" customWidth="1"/>
    <col min="3059" max="3059" width="55" style="2" customWidth="1"/>
    <col min="3060" max="3060" width="28.42578125" style="2" customWidth="1"/>
    <col min="3061" max="3061" width="15.140625" style="2" bestFit="1" customWidth="1"/>
    <col min="3062" max="3086" width="15.42578125" style="2" bestFit="1" customWidth="1"/>
    <col min="3087" max="3310" width="9.140625" style="2"/>
    <col min="3311" max="3311" width="55" style="2" customWidth="1"/>
    <col min="3312" max="3312" width="28" style="2" customWidth="1"/>
    <col min="3313" max="3313" width="15.140625" style="2" bestFit="1" customWidth="1"/>
    <col min="3314" max="3314" width="22.42578125" style="2" customWidth="1"/>
    <col min="3315" max="3315" width="55" style="2" customWidth="1"/>
    <col min="3316" max="3316" width="28.42578125" style="2" customWidth="1"/>
    <col min="3317" max="3317" width="15.140625" style="2" bestFit="1" customWidth="1"/>
    <col min="3318" max="3342" width="15.42578125" style="2" bestFit="1" customWidth="1"/>
    <col min="3343" max="3566" width="9.140625" style="2"/>
    <col min="3567" max="3567" width="55" style="2" customWidth="1"/>
    <col min="3568" max="3568" width="28" style="2" customWidth="1"/>
    <col min="3569" max="3569" width="15.140625" style="2" bestFit="1" customWidth="1"/>
    <col min="3570" max="3570" width="22.42578125" style="2" customWidth="1"/>
    <col min="3571" max="3571" width="55" style="2" customWidth="1"/>
    <col min="3572" max="3572" width="28.42578125" style="2" customWidth="1"/>
    <col min="3573" max="3573" width="15.140625" style="2" bestFit="1" customWidth="1"/>
    <col min="3574" max="3598" width="15.42578125" style="2" bestFit="1" customWidth="1"/>
    <col min="3599" max="3822" width="9.140625" style="2"/>
    <col min="3823" max="3823" width="55" style="2" customWidth="1"/>
    <col min="3824" max="3824" width="28" style="2" customWidth="1"/>
    <col min="3825" max="3825" width="15.140625" style="2" bestFit="1" customWidth="1"/>
    <col min="3826" max="3826" width="22.42578125" style="2" customWidth="1"/>
    <col min="3827" max="3827" width="55" style="2" customWidth="1"/>
    <col min="3828" max="3828" width="28.42578125" style="2" customWidth="1"/>
    <col min="3829" max="3829" width="15.140625" style="2" bestFit="1" customWidth="1"/>
    <col min="3830" max="3854" width="15.42578125" style="2" bestFit="1" customWidth="1"/>
    <col min="3855" max="4078" width="9.140625" style="2"/>
    <col min="4079" max="4079" width="55" style="2" customWidth="1"/>
    <col min="4080" max="4080" width="28" style="2" customWidth="1"/>
    <col min="4081" max="4081" width="15.140625" style="2" bestFit="1" customWidth="1"/>
    <col min="4082" max="4082" width="22.42578125" style="2" customWidth="1"/>
    <col min="4083" max="4083" width="55" style="2" customWidth="1"/>
    <col min="4084" max="4084" width="28.42578125" style="2" customWidth="1"/>
    <col min="4085" max="4085" width="15.140625" style="2" bestFit="1" customWidth="1"/>
    <col min="4086" max="4110" width="15.42578125" style="2" bestFit="1" customWidth="1"/>
    <col min="4111" max="4334" width="9.140625" style="2"/>
    <col min="4335" max="4335" width="55" style="2" customWidth="1"/>
    <col min="4336" max="4336" width="28" style="2" customWidth="1"/>
    <col min="4337" max="4337" width="15.140625" style="2" bestFit="1" customWidth="1"/>
    <col min="4338" max="4338" width="22.42578125" style="2" customWidth="1"/>
    <col min="4339" max="4339" width="55" style="2" customWidth="1"/>
    <col min="4340" max="4340" width="28.42578125" style="2" customWidth="1"/>
    <col min="4341" max="4341" width="15.140625" style="2" bestFit="1" customWidth="1"/>
    <col min="4342" max="4366" width="15.42578125" style="2" bestFit="1" customWidth="1"/>
    <col min="4367" max="4590" width="9.140625" style="2"/>
    <col min="4591" max="4591" width="55" style="2" customWidth="1"/>
    <col min="4592" max="4592" width="28" style="2" customWidth="1"/>
    <col min="4593" max="4593" width="15.140625" style="2" bestFit="1" customWidth="1"/>
    <col min="4594" max="4594" width="22.42578125" style="2" customWidth="1"/>
    <col min="4595" max="4595" width="55" style="2" customWidth="1"/>
    <col min="4596" max="4596" width="28.42578125" style="2" customWidth="1"/>
    <col min="4597" max="4597" width="15.140625" style="2" bestFit="1" customWidth="1"/>
    <col min="4598" max="4622" width="15.42578125" style="2" bestFit="1" customWidth="1"/>
    <col min="4623" max="4846" width="9.140625" style="2"/>
    <col min="4847" max="4847" width="55" style="2" customWidth="1"/>
    <col min="4848" max="4848" width="28" style="2" customWidth="1"/>
    <col min="4849" max="4849" width="15.140625" style="2" bestFit="1" customWidth="1"/>
    <col min="4850" max="4850" width="22.42578125" style="2" customWidth="1"/>
    <col min="4851" max="4851" width="55" style="2" customWidth="1"/>
    <col min="4852" max="4852" width="28.42578125" style="2" customWidth="1"/>
    <col min="4853" max="4853" width="15.140625" style="2" bestFit="1" customWidth="1"/>
    <col min="4854" max="4878" width="15.42578125" style="2" bestFit="1" customWidth="1"/>
    <col min="4879" max="5102" width="9.140625" style="2"/>
    <col min="5103" max="5103" width="55" style="2" customWidth="1"/>
    <col min="5104" max="5104" width="28" style="2" customWidth="1"/>
    <col min="5105" max="5105" width="15.140625" style="2" bestFit="1" customWidth="1"/>
    <col min="5106" max="5106" width="22.42578125" style="2" customWidth="1"/>
    <col min="5107" max="5107" width="55" style="2" customWidth="1"/>
    <col min="5108" max="5108" width="28.42578125" style="2" customWidth="1"/>
    <col min="5109" max="5109" width="15.140625" style="2" bestFit="1" customWidth="1"/>
    <col min="5110" max="5134" width="15.42578125" style="2" bestFit="1" customWidth="1"/>
    <col min="5135" max="5358" width="9.140625" style="2"/>
    <col min="5359" max="5359" width="55" style="2" customWidth="1"/>
    <col min="5360" max="5360" width="28" style="2" customWidth="1"/>
    <col min="5361" max="5361" width="15.140625" style="2" bestFit="1" customWidth="1"/>
    <col min="5362" max="5362" width="22.42578125" style="2" customWidth="1"/>
    <col min="5363" max="5363" width="55" style="2" customWidth="1"/>
    <col min="5364" max="5364" width="28.42578125" style="2" customWidth="1"/>
    <col min="5365" max="5365" width="15.140625" style="2" bestFit="1" customWidth="1"/>
    <col min="5366" max="5390" width="15.42578125" style="2" bestFit="1" customWidth="1"/>
    <col min="5391" max="5614" width="9.140625" style="2"/>
    <col min="5615" max="5615" width="55" style="2" customWidth="1"/>
    <col min="5616" max="5616" width="28" style="2" customWidth="1"/>
    <col min="5617" max="5617" width="15.140625" style="2" bestFit="1" customWidth="1"/>
    <col min="5618" max="5618" width="22.42578125" style="2" customWidth="1"/>
    <col min="5619" max="5619" width="55" style="2" customWidth="1"/>
    <col min="5620" max="5620" width="28.42578125" style="2" customWidth="1"/>
    <col min="5621" max="5621" width="15.140625" style="2" bestFit="1" customWidth="1"/>
    <col min="5622" max="5646" width="15.42578125" style="2" bestFit="1" customWidth="1"/>
    <col min="5647" max="5870" width="9.140625" style="2"/>
    <col min="5871" max="5871" width="55" style="2" customWidth="1"/>
    <col min="5872" max="5872" width="28" style="2" customWidth="1"/>
    <col min="5873" max="5873" width="15.140625" style="2" bestFit="1" customWidth="1"/>
    <col min="5874" max="5874" width="22.42578125" style="2" customWidth="1"/>
    <col min="5875" max="5875" width="55" style="2" customWidth="1"/>
    <col min="5876" max="5876" width="28.42578125" style="2" customWidth="1"/>
    <col min="5877" max="5877" width="15.140625" style="2" bestFit="1" customWidth="1"/>
    <col min="5878" max="5902" width="15.42578125" style="2" bestFit="1" customWidth="1"/>
    <col min="5903" max="6126" width="9.140625" style="2"/>
    <col min="6127" max="6127" width="55" style="2" customWidth="1"/>
    <col min="6128" max="6128" width="28" style="2" customWidth="1"/>
    <col min="6129" max="6129" width="15.140625" style="2" bestFit="1" customWidth="1"/>
    <col min="6130" max="6130" width="22.42578125" style="2" customWidth="1"/>
    <col min="6131" max="6131" width="55" style="2" customWidth="1"/>
    <col min="6132" max="6132" width="28.42578125" style="2" customWidth="1"/>
    <col min="6133" max="6133" width="15.140625" style="2" bestFit="1" customWidth="1"/>
    <col min="6134" max="6158" width="15.42578125" style="2" bestFit="1" customWidth="1"/>
    <col min="6159" max="6382" width="9.140625" style="2"/>
    <col min="6383" max="6383" width="55" style="2" customWidth="1"/>
    <col min="6384" max="6384" width="28" style="2" customWidth="1"/>
    <col min="6385" max="6385" width="15.140625" style="2" bestFit="1" customWidth="1"/>
    <col min="6386" max="6386" width="22.42578125" style="2" customWidth="1"/>
    <col min="6387" max="6387" width="55" style="2" customWidth="1"/>
    <col min="6388" max="6388" width="28.42578125" style="2" customWidth="1"/>
    <col min="6389" max="6389" width="15.140625" style="2" bestFit="1" customWidth="1"/>
    <col min="6390" max="6414" width="15.42578125" style="2" bestFit="1" customWidth="1"/>
    <col min="6415" max="6638" width="9.140625" style="2"/>
    <col min="6639" max="6639" width="55" style="2" customWidth="1"/>
    <col min="6640" max="6640" width="28" style="2" customWidth="1"/>
    <col min="6641" max="6641" width="15.140625" style="2" bestFit="1" customWidth="1"/>
    <col min="6642" max="6642" width="22.42578125" style="2" customWidth="1"/>
    <col min="6643" max="6643" width="55" style="2" customWidth="1"/>
    <col min="6644" max="6644" width="28.42578125" style="2" customWidth="1"/>
    <col min="6645" max="6645" width="15.140625" style="2" bestFit="1" customWidth="1"/>
    <col min="6646" max="6670" width="15.42578125" style="2" bestFit="1" customWidth="1"/>
    <col min="6671" max="6894" width="9.140625" style="2"/>
    <col min="6895" max="6895" width="55" style="2" customWidth="1"/>
    <col min="6896" max="6896" width="28" style="2" customWidth="1"/>
    <col min="6897" max="6897" width="15.140625" style="2" bestFit="1" customWidth="1"/>
    <col min="6898" max="6898" width="22.42578125" style="2" customWidth="1"/>
    <col min="6899" max="6899" width="55" style="2" customWidth="1"/>
    <col min="6900" max="6900" width="28.42578125" style="2" customWidth="1"/>
    <col min="6901" max="6901" width="15.140625" style="2" bestFit="1" customWidth="1"/>
    <col min="6902" max="6926" width="15.42578125" style="2" bestFit="1" customWidth="1"/>
    <col min="6927" max="7150" width="9.140625" style="2"/>
    <col min="7151" max="7151" width="55" style="2" customWidth="1"/>
    <col min="7152" max="7152" width="28" style="2" customWidth="1"/>
    <col min="7153" max="7153" width="15.140625" style="2" bestFit="1" customWidth="1"/>
    <col min="7154" max="7154" width="22.42578125" style="2" customWidth="1"/>
    <col min="7155" max="7155" width="55" style="2" customWidth="1"/>
    <col min="7156" max="7156" width="28.42578125" style="2" customWidth="1"/>
    <col min="7157" max="7157" width="15.140625" style="2" bestFit="1" customWidth="1"/>
    <col min="7158" max="7182" width="15.42578125" style="2" bestFit="1" customWidth="1"/>
    <col min="7183" max="7406" width="9.140625" style="2"/>
    <col min="7407" max="7407" width="55" style="2" customWidth="1"/>
    <col min="7408" max="7408" width="28" style="2" customWidth="1"/>
    <col min="7409" max="7409" width="15.140625" style="2" bestFit="1" customWidth="1"/>
    <col min="7410" max="7410" width="22.42578125" style="2" customWidth="1"/>
    <col min="7411" max="7411" width="55" style="2" customWidth="1"/>
    <col min="7412" max="7412" width="28.42578125" style="2" customWidth="1"/>
    <col min="7413" max="7413" width="15.140625" style="2" bestFit="1" customWidth="1"/>
    <col min="7414" max="7438" width="15.42578125" style="2" bestFit="1" customWidth="1"/>
    <col min="7439" max="7662" width="9.140625" style="2"/>
    <col min="7663" max="7663" width="55" style="2" customWidth="1"/>
    <col min="7664" max="7664" width="28" style="2" customWidth="1"/>
    <col min="7665" max="7665" width="15.140625" style="2" bestFit="1" customWidth="1"/>
    <col min="7666" max="7666" width="22.42578125" style="2" customWidth="1"/>
    <col min="7667" max="7667" width="55" style="2" customWidth="1"/>
    <col min="7668" max="7668" width="28.42578125" style="2" customWidth="1"/>
    <col min="7669" max="7669" width="15.140625" style="2" bestFit="1" customWidth="1"/>
    <col min="7670" max="7694" width="15.42578125" style="2" bestFit="1" customWidth="1"/>
    <col min="7695" max="7918" width="9.140625" style="2"/>
    <col min="7919" max="7919" width="55" style="2" customWidth="1"/>
    <col min="7920" max="7920" width="28" style="2" customWidth="1"/>
    <col min="7921" max="7921" width="15.140625" style="2" bestFit="1" customWidth="1"/>
    <col min="7922" max="7922" width="22.42578125" style="2" customWidth="1"/>
    <col min="7923" max="7923" width="55" style="2" customWidth="1"/>
    <col min="7924" max="7924" width="28.42578125" style="2" customWidth="1"/>
    <col min="7925" max="7925" width="15.140625" style="2" bestFit="1" customWidth="1"/>
    <col min="7926" max="7950" width="15.42578125" style="2" bestFit="1" customWidth="1"/>
    <col min="7951" max="8174" width="9.140625" style="2"/>
    <col min="8175" max="8175" width="55" style="2" customWidth="1"/>
    <col min="8176" max="8176" width="28" style="2" customWidth="1"/>
    <col min="8177" max="8177" width="15.140625" style="2" bestFit="1" customWidth="1"/>
    <col min="8178" max="8178" width="22.42578125" style="2" customWidth="1"/>
    <col min="8179" max="8179" width="55" style="2" customWidth="1"/>
    <col min="8180" max="8180" width="28.42578125" style="2" customWidth="1"/>
    <col min="8181" max="8181" width="15.140625" style="2" bestFit="1" customWidth="1"/>
    <col min="8182" max="8206" width="15.42578125" style="2" bestFit="1" customWidth="1"/>
    <col min="8207" max="8430" width="9.140625" style="2"/>
    <col min="8431" max="8431" width="55" style="2" customWidth="1"/>
    <col min="8432" max="8432" width="28" style="2" customWidth="1"/>
    <col min="8433" max="8433" width="15.140625" style="2" bestFit="1" customWidth="1"/>
    <col min="8434" max="8434" width="22.42578125" style="2" customWidth="1"/>
    <col min="8435" max="8435" width="55" style="2" customWidth="1"/>
    <col min="8436" max="8436" width="28.42578125" style="2" customWidth="1"/>
    <col min="8437" max="8437" width="15.140625" style="2" bestFit="1" customWidth="1"/>
    <col min="8438" max="8462" width="15.42578125" style="2" bestFit="1" customWidth="1"/>
    <col min="8463" max="8686" width="9.140625" style="2"/>
    <col min="8687" max="8687" width="55" style="2" customWidth="1"/>
    <col min="8688" max="8688" width="28" style="2" customWidth="1"/>
    <col min="8689" max="8689" width="15.140625" style="2" bestFit="1" customWidth="1"/>
    <col min="8690" max="8690" width="22.42578125" style="2" customWidth="1"/>
    <col min="8691" max="8691" width="55" style="2" customWidth="1"/>
    <col min="8692" max="8692" width="28.42578125" style="2" customWidth="1"/>
    <col min="8693" max="8693" width="15.140625" style="2" bestFit="1" customWidth="1"/>
    <col min="8694" max="8718" width="15.42578125" style="2" bestFit="1" customWidth="1"/>
    <col min="8719" max="8942" width="9.140625" style="2"/>
    <col min="8943" max="8943" width="55" style="2" customWidth="1"/>
    <col min="8944" max="8944" width="28" style="2" customWidth="1"/>
    <col min="8945" max="8945" width="15.140625" style="2" bestFit="1" customWidth="1"/>
    <col min="8946" max="8946" width="22.42578125" style="2" customWidth="1"/>
    <col min="8947" max="8947" width="55" style="2" customWidth="1"/>
    <col min="8948" max="8948" width="28.42578125" style="2" customWidth="1"/>
    <col min="8949" max="8949" width="15.140625" style="2" bestFit="1" customWidth="1"/>
    <col min="8950" max="8974" width="15.42578125" style="2" bestFit="1" customWidth="1"/>
    <col min="8975" max="9198" width="9.140625" style="2"/>
    <col min="9199" max="9199" width="55" style="2" customWidth="1"/>
    <col min="9200" max="9200" width="28" style="2" customWidth="1"/>
    <col min="9201" max="9201" width="15.140625" style="2" bestFit="1" customWidth="1"/>
    <col min="9202" max="9202" width="22.42578125" style="2" customWidth="1"/>
    <col min="9203" max="9203" width="55" style="2" customWidth="1"/>
    <col min="9204" max="9204" width="28.42578125" style="2" customWidth="1"/>
    <col min="9205" max="9205" width="15.140625" style="2" bestFit="1" customWidth="1"/>
    <col min="9206" max="9230" width="15.42578125" style="2" bestFit="1" customWidth="1"/>
    <col min="9231" max="9454" width="9.140625" style="2"/>
    <col min="9455" max="9455" width="55" style="2" customWidth="1"/>
    <col min="9456" max="9456" width="28" style="2" customWidth="1"/>
    <col min="9457" max="9457" width="15.140625" style="2" bestFit="1" customWidth="1"/>
    <col min="9458" max="9458" width="22.42578125" style="2" customWidth="1"/>
    <col min="9459" max="9459" width="55" style="2" customWidth="1"/>
    <col min="9460" max="9460" width="28.42578125" style="2" customWidth="1"/>
    <col min="9461" max="9461" width="15.140625" style="2" bestFit="1" customWidth="1"/>
    <col min="9462" max="9486" width="15.42578125" style="2" bestFit="1" customWidth="1"/>
    <col min="9487" max="9710" width="9.140625" style="2"/>
    <col min="9711" max="9711" width="55" style="2" customWidth="1"/>
    <col min="9712" max="9712" width="28" style="2" customWidth="1"/>
    <col min="9713" max="9713" width="15.140625" style="2" bestFit="1" customWidth="1"/>
    <col min="9714" max="9714" width="22.42578125" style="2" customWidth="1"/>
    <col min="9715" max="9715" width="55" style="2" customWidth="1"/>
    <col min="9716" max="9716" width="28.42578125" style="2" customWidth="1"/>
    <col min="9717" max="9717" width="15.140625" style="2" bestFit="1" customWidth="1"/>
    <col min="9718" max="9742" width="15.42578125" style="2" bestFit="1" customWidth="1"/>
    <col min="9743" max="9966" width="9.140625" style="2"/>
    <col min="9967" max="9967" width="55" style="2" customWidth="1"/>
    <col min="9968" max="9968" width="28" style="2" customWidth="1"/>
    <col min="9969" max="9969" width="15.140625" style="2" bestFit="1" customWidth="1"/>
    <col min="9970" max="9970" width="22.42578125" style="2" customWidth="1"/>
    <col min="9971" max="9971" width="55" style="2" customWidth="1"/>
    <col min="9972" max="9972" width="28.42578125" style="2" customWidth="1"/>
    <col min="9973" max="9973" width="15.140625" style="2" bestFit="1" customWidth="1"/>
    <col min="9974" max="9998" width="15.42578125" style="2" bestFit="1" customWidth="1"/>
    <col min="9999" max="10222" width="9.140625" style="2"/>
    <col min="10223" max="10223" width="55" style="2" customWidth="1"/>
    <col min="10224" max="10224" width="28" style="2" customWidth="1"/>
    <col min="10225" max="10225" width="15.140625" style="2" bestFit="1" customWidth="1"/>
    <col min="10226" max="10226" width="22.42578125" style="2" customWidth="1"/>
    <col min="10227" max="10227" width="55" style="2" customWidth="1"/>
    <col min="10228" max="10228" width="28.42578125" style="2" customWidth="1"/>
    <col min="10229" max="10229" width="15.140625" style="2" bestFit="1" customWidth="1"/>
    <col min="10230" max="10254" width="15.42578125" style="2" bestFit="1" customWidth="1"/>
    <col min="10255" max="10478" width="9.140625" style="2"/>
    <col min="10479" max="10479" width="55" style="2" customWidth="1"/>
    <col min="10480" max="10480" width="28" style="2" customWidth="1"/>
    <col min="10481" max="10481" width="15.140625" style="2" bestFit="1" customWidth="1"/>
    <col min="10482" max="10482" width="22.42578125" style="2" customWidth="1"/>
    <col min="10483" max="10483" width="55" style="2" customWidth="1"/>
    <col min="10484" max="10484" width="28.42578125" style="2" customWidth="1"/>
    <col min="10485" max="10485" width="15.140625" style="2" bestFit="1" customWidth="1"/>
    <col min="10486" max="10510" width="15.42578125" style="2" bestFit="1" customWidth="1"/>
    <col min="10511" max="10734" width="9.140625" style="2"/>
    <col min="10735" max="10735" width="55" style="2" customWidth="1"/>
    <col min="10736" max="10736" width="28" style="2" customWidth="1"/>
    <col min="10737" max="10737" width="15.140625" style="2" bestFit="1" customWidth="1"/>
    <col min="10738" max="10738" width="22.42578125" style="2" customWidth="1"/>
    <col min="10739" max="10739" width="55" style="2" customWidth="1"/>
    <col min="10740" max="10740" width="28.42578125" style="2" customWidth="1"/>
    <col min="10741" max="10741" width="15.140625" style="2" bestFit="1" customWidth="1"/>
    <col min="10742" max="10766" width="15.42578125" style="2" bestFit="1" customWidth="1"/>
    <col min="10767" max="10990" width="9.140625" style="2"/>
    <col min="10991" max="10991" width="55" style="2" customWidth="1"/>
    <col min="10992" max="10992" width="28" style="2" customWidth="1"/>
    <col min="10993" max="10993" width="15.140625" style="2" bestFit="1" customWidth="1"/>
    <col min="10994" max="10994" width="22.42578125" style="2" customWidth="1"/>
    <col min="10995" max="10995" width="55" style="2" customWidth="1"/>
    <col min="10996" max="10996" width="28.42578125" style="2" customWidth="1"/>
    <col min="10997" max="10997" width="15.140625" style="2" bestFit="1" customWidth="1"/>
    <col min="10998" max="11022" width="15.42578125" style="2" bestFit="1" customWidth="1"/>
    <col min="11023" max="11246" width="9.140625" style="2"/>
    <col min="11247" max="11247" width="55" style="2" customWidth="1"/>
    <col min="11248" max="11248" width="28" style="2" customWidth="1"/>
    <col min="11249" max="11249" width="15.140625" style="2" bestFit="1" customWidth="1"/>
    <col min="11250" max="11250" width="22.42578125" style="2" customWidth="1"/>
    <col min="11251" max="11251" width="55" style="2" customWidth="1"/>
    <col min="11252" max="11252" width="28.42578125" style="2" customWidth="1"/>
    <col min="11253" max="11253" width="15.140625" style="2" bestFit="1" customWidth="1"/>
    <col min="11254" max="11278" width="15.42578125" style="2" bestFit="1" customWidth="1"/>
    <col min="11279" max="11502" width="9.140625" style="2"/>
    <col min="11503" max="11503" width="55" style="2" customWidth="1"/>
    <col min="11504" max="11504" width="28" style="2" customWidth="1"/>
    <col min="11505" max="11505" width="15.140625" style="2" bestFit="1" customWidth="1"/>
    <col min="11506" max="11506" width="22.42578125" style="2" customWidth="1"/>
    <col min="11507" max="11507" width="55" style="2" customWidth="1"/>
    <col min="11508" max="11508" width="28.42578125" style="2" customWidth="1"/>
    <col min="11509" max="11509" width="15.140625" style="2" bestFit="1" customWidth="1"/>
    <col min="11510" max="11534" width="15.42578125" style="2" bestFit="1" customWidth="1"/>
    <col min="11535" max="11758" width="9.140625" style="2"/>
    <col min="11759" max="11759" width="55" style="2" customWidth="1"/>
    <col min="11760" max="11760" width="28" style="2" customWidth="1"/>
    <col min="11761" max="11761" width="15.140625" style="2" bestFit="1" customWidth="1"/>
    <col min="11762" max="11762" width="22.42578125" style="2" customWidth="1"/>
    <col min="11763" max="11763" width="55" style="2" customWidth="1"/>
    <col min="11764" max="11764" width="28.42578125" style="2" customWidth="1"/>
    <col min="11765" max="11765" width="15.140625" style="2" bestFit="1" customWidth="1"/>
    <col min="11766" max="11790" width="15.42578125" style="2" bestFit="1" customWidth="1"/>
    <col min="11791" max="12014" width="9.140625" style="2"/>
    <col min="12015" max="12015" width="55" style="2" customWidth="1"/>
    <col min="12016" max="12016" width="28" style="2" customWidth="1"/>
    <col min="12017" max="12017" width="15.140625" style="2" bestFit="1" customWidth="1"/>
    <col min="12018" max="12018" width="22.42578125" style="2" customWidth="1"/>
    <col min="12019" max="12019" width="55" style="2" customWidth="1"/>
    <col min="12020" max="12020" width="28.42578125" style="2" customWidth="1"/>
    <col min="12021" max="12021" width="15.140625" style="2" bestFit="1" customWidth="1"/>
    <col min="12022" max="12046" width="15.42578125" style="2" bestFit="1" customWidth="1"/>
    <col min="12047" max="12270" width="9.140625" style="2"/>
    <col min="12271" max="12271" width="55" style="2" customWidth="1"/>
    <col min="12272" max="12272" width="28" style="2" customWidth="1"/>
    <col min="12273" max="12273" width="15.140625" style="2" bestFit="1" customWidth="1"/>
    <col min="12274" max="12274" width="22.42578125" style="2" customWidth="1"/>
    <col min="12275" max="12275" width="55" style="2" customWidth="1"/>
    <col min="12276" max="12276" width="28.42578125" style="2" customWidth="1"/>
    <col min="12277" max="12277" width="15.140625" style="2" bestFit="1" customWidth="1"/>
    <col min="12278" max="12302" width="15.42578125" style="2" bestFit="1" customWidth="1"/>
    <col min="12303" max="12526" width="9.140625" style="2"/>
    <col min="12527" max="12527" width="55" style="2" customWidth="1"/>
    <col min="12528" max="12528" width="28" style="2" customWidth="1"/>
    <col min="12529" max="12529" width="15.140625" style="2" bestFit="1" customWidth="1"/>
    <col min="12530" max="12530" width="22.42578125" style="2" customWidth="1"/>
    <col min="12531" max="12531" width="55" style="2" customWidth="1"/>
    <col min="12532" max="12532" width="28.42578125" style="2" customWidth="1"/>
    <col min="12533" max="12533" width="15.140625" style="2" bestFit="1" customWidth="1"/>
    <col min="12534" max="12558" width="15.42578125" style="2" bestFit="1" customWidth="1"/>
    <col min="12559" max="12782" width="9.140625" style="2"/>
    <col min="12783" max="12783" width="55" style="2" customWidth="1"/>
    <col min="12784" max="12784" width="28" style="2" customWidth="1"/>
    <col min="12785" max="12785" width="15.140625" style="2" bestFit="1" customWidth="1"/>
    <col min="12786" max="12786" width="22.42578125" style="2" customWidth="1"/>
    <col min="12787" max="12787" width="55" style="2" customWidth="1"/>
    <col min="12788" max="12788" width="28.42578125" style="2" customWidth="1"/>
    <col min="12789" max="12789" width="15.140625" style="2" bestFit="1" customWidth="1"/>
    <col min="12790" max="12814" width="15.42578125" style="2" bestFit="1" customWidth="1"/>
    <col min="12815" max="13038" width="9.140625" style="2"/>
    <col min="13039" max="13039" width="55" style="2" customWidth="1"/>
    <col min="13040" max="13040" width="28" style="2" customWidth="1"/>
    <col min="13041" max="13041" width="15.140625" style="2" bestFit="1" customWidth="1"/>
    <col min="13042" max="13042" width="22.42578125" style="2" customWidth="1"/>
    <col min="13043" max="13043" width="55" style="2" customWidth="1"/>
    <col min="13044" max="13044" width="28.42578125" style="2" customWidth="1"/>
    <col min="13045" max="13045" width="15.140625" style="2" bestFit="1" customWidth="1"/>
    <col min="13046" max="13070" width="15.42578125" style="2" bestFit="1" customWidth="1"/>
    <col min="13071" max="13294" width="9.140625" style="2"/>
    <col min="13295" max="13295" width="55" style="2" customWidth="1"/>
    <col min="13296" max="13296" width="28" style="2" customWidth="1"/>
    <col min="13297" max="13297" width="15.140625" style="2" bestFit="1" customWidth="1"/>
    <col min="13298" max="13298" width="22.42578125" style="2" customWidth="1"/>
    <col min="13299" max="13299" width="55" style="2" customWidth="1"/>
    <col min="13300" max="13300" width="28.42578125" style="2" customWidth="1"/>
    <col min="13301" max="13301" width="15.140625" style="2" bestFit="1" customWidth="1"/>
    <col min="13302" max="13326" width="15.42578125" style="2" bestFit="1" customWidth="1"/>
    <col min="13327" max="13550" width="9.140625" style="2"/>
    <col min="13551" max="13551" width="55" style="2" customWidth="1"/>
    <col min="13552" max="13552" width="28" style="2" customWidth="1"/>
    <col min="13553" max="13553" width="15.140625" style="2" bestFit="1" customWidth="1"/>
    <col min="13554" max="13554" width="22.42578125" style="2" customWidth="1"/>
    <col min="13555" max="13555" width="55" style="2" customWidth="1"/>
    <col min="13556" max="13556" width="28.42578125" style="2" customWidth="1"/>
    <col min="13557" max="13557" width="15.140625" style="2" bestFit="1" customWidth="1"/>
    <col min="13558" max="13582" width="15.42578125" style="2" bestFit="1" customWidth="1"/>
    <col min="13583" max="13806" width="9.140625" style="2"/>
    <col min="13807" max="13807" width="55" style="2" customWidth="1"/>
    <col min="13808" max="13808" width="28" style="2" customWidth="1"/>
    <col min="13809" max="13809" width="15.140625" style="2" bestFit="1" customWidth="1"/>
    <col min="13810" max="13810" width="22.42578125" style="2" customWidth="1"/>
    <col min="13811" max="13811" width="55" style="2" customWidth="1"/>
    <col min="13812" max="13812" width="28.42578125" style="2" customWidth="1"/>
    <col min="13813" max="13813" width="15.140625" style="2" bestFit="1" customWidth="1"/>
    <col min="13814" max="13838" width="15.42578125" style="2" bestFit="1" customWidth="1"/>
    <col min="13839" max="14062" width="9.140625" style="2"/>
    <col min="14063" max="14063" width="55" style="2" customWidth="1"/>
    <col min="14064" max="14064" width="28" style="2" customWidth="1"/>
    <col min="14065" max="14065" width="15.140625" style="2" bestFit="1" customWidth="1"/>
    <col min="14066" max="14066" width="22.42578125" style="2" customWidth="1"/>
    <col min="14067" max="14067" width="55" style="2" customWidth="1"/>
    <col min="14068" max="14068" width="28.42578125" style="2" customWidth="1"/>
    <col min="14069" max="14069" width="15.140625" style="2" bestFit="1" customWidth="1"/>
    <col min="14070" max="14094" width="15.42578125" style="2" bestFit="1" customWidth="1"/>
    <col min="14095" max="14318" width="9.140625" style="2"/>
    <col min="14319" max="14319" width="55" style="2" customWidth="1"/>
    <col min="14320" max="14320" width="28" style="2" customWidth="1"/>
    <col min="14321" max="14321" width="15.140625" style="2" bestFit="1" customWidth="1"/>
    <col min="14322" max="14322" width="22.42578125" style="2" customWidth="1"/>
    <col min="14323" max="14323" width="55" style="2" customWidth="1"/>
    <col min="14324" max="14324" width="28.42578125" style="2" customWidth="1"/>
    <col min="14325" max="14325" width="15.140625" style="2" bestFit="1" customWidth="1"/>
    <col min="14326" max="14350" width="15.42578125" style="2" bestFit="1" customWidth="1"/>
    <col min="14351" max="14574" width="9.140625" style="2"/>
    <col min="14575" max="14575" width="55" style="2" customWidth="1"/>
    <col min="14576" max="14576" width="28" style="2" customWidth="1"/>
    <col min="14577" max="14577" width="15.140625" style="2" bestFit="1" customWidth="1"/>
    <col min="14578" max="14578" width="22.42578125" style="2" customWidth="1"/>
    <col min="14579" max="14579" width="55" style="2" customWidth="1"/>
    <col min="14580" max="14580" width="28.42578125" style="2" customWidth="1"/>
    <col min="14581" max="14581" width="15.140625" style="2" bestFit="1" customWidth="1"/>
    <col min="14582" max="14606" width="15.42578125" style="2" bestFit="1" customWidth="1"/>
    <col min="14607" max="14830" width="9.140625" style="2"/>
    <col min="14831" max="14831" width="55" style="2" customWidth="1"/>
    <col min="14832" max="14832" width="28" style="2" customWidth="1"/>
    <col min="14833" max="14833" width="15.140625" style="2" bestFit="1" customWidth="1"/>
    <col min="14834" max="14834" width="22.42578125" style="2" customWidth="1"/>
    <col min="14835" max="14835" width="55" style="2" customWidth="1"/>
    <col min="14836" max="14836" width="28.42578125" style="2" customWidth="1"/>
    <col min="14837" max="14837" width="15.140625" style="2" bestFit="1" customWidth="1"/>
    <col min="14838" max="14862" width="15.42578125" style="2" bestFit="1" customWidth="1"/>
    <col min="14863" max="15086" width="9.140625" style="2"/>
    <col min="15087" max="15087" width="55" style="2" customWidth="1"/>
    <col min="15088" max="15088" width="28" style="2" customWidth="1"/>
    <col min="15089" max="15089" width="15.140625" style="2" bestFit="1" customWidth="1"/>
    <col min="15090" max="15090" width="22.42578125" style="2" customWidth="1"/>
    <col min="15091" max="15091" width="55" style="2" customWidth="1"/>
    <col min="15092" max="15092" width="28.42578125" style="2" customWidth="1"/>
    <col min="15093" max="15093" width="15.140625" style="2" bestFit="1" customWidth="1"/>
    <col min="15094" max="15118" width="15.42578125" style="2" bestFit="1" customWidth="1"/>
    <col min="15119" max="15342" width="9.140625" style="2"/>
    <col min="15343" max="15343" width="55" style="2" customWidth="1"/>
    <col min="15344" max="15344" width="28" style="2" customWidth="1"/>
    <col min="15345" max="15345" width="15.140625" style="2" bestFit="1" customWidth="1"/>
    <col min="15346" max="15346" width="22.42578125" style="2" customWidth="1"/>
    <col min="15347" max="15347" width="55" style="2" customWidth="1"/>
    <col min="15348" max="15348" width="28.42578125" style="2" customWidth="1"/>
    <col min="15349" max="15349" width="15.140625" style="2" bestFit="1" customWidth="1"/>
    <col min="15350" max="15374" width="15.42578125" style="2" bestFit="1" customWidth="1"/>
    <col min="15375" max="15598" width="9.140625" style="2"/>
    <col min="15599" max="15599" width="55" style="2" customWidth="1"/>
    <col min="15600" max="15600" width="28" style="2" customWidth="1"/>
    <col min="15601" max="15601" width="15.140625" style="2" bestFit="1" customWidth="1"/>
    <col min="15602" max="15602" width="22.42578125" style="2" customWidth="1"/>
    <col min="15603" max="15603" width="55" style="2" customWidth="1"/>
    <col min="15604" max="15604" width="28.42578125" style="2" customWidth="1"/>
    <col min="15605" max="15605" width="15.140625" style="2" bestFit="1" customWidth="1"/>
    <col min="15606" max="15630" width="15.42578125" style="2" bestFit="1" customWidth="1"/>
    <col min="15631" max="15854" width="9.140625" style="2"/>
    <col min="15855" max="15855" width="55" style="2" customWidth="1"/>
    <col min="15856" max="15856" width="28" style="2" customWidth="1"/>
    <col min="15857" max="15857" width="15.140625" style="2" bestFit="1" customWidth="1"/>
    <col min="15858" max="15858" width="22.42578125" style="2" customWidth="1"/>
    <col min="15859" max="15859" width="55" style="2" customWidth="1"/>
    <col min="15860" max="15860" width="28.42578125" style="2" customWidth="1"/>
    <col min="15861" max="15861" width="15.140625" style="2" bestFit="1" customWidth="1"/>
    <col min="15862" max="15886" width="15.42578125" style="2" bestFit="1" customWidth="1"/>
    <col min="15887" max="16110" width="9.140625" style="2"/>
    <col min="16111" max="16111" width="55" style="2" customWidth="1"/>
    <col min="16112" max="16112" width="28" style="2" customWidth="1"/>
    <col min="16113" max="16113" width="15.140625" style="2" bestFit="1" customWidth="1"/>
    <col min="16114" max="16114" width="22.42578125" style="2" customWidth="1"/>
    <col min="16115" max="16115" width="55" style="2" customWidth="1"/>
    <col min="16116" max="16116" width="28.42578125" style="2" customWidth="1"/>
    <col min="16117" max="16117" width="15.140625" style="2" bestFit="1" customWidth="1"/>
    <col min="16118" max="16142" width="15.42578125" style="2" bestFit="1" customWidth="1"/>
    <col min="16143" max="16384" width="9.140625" style="2"/>
  </cols>
  <sheetData>
    <row r="1" spans="1:21" s="38" customFormat="1" ht="42.75" customHeight="1">
      <c r="A1" s="71" t="s">
        <v>48</v>
      </c>
      <c r="B1" s="72"/>
      <c r="C1" s="72"/>
    </row>
    <row r="2" spans="1:21" ht="21">
      <c r="A2" s="62" t="s">
        <v>105</v>
      </c>
    </row>
    <row r="3" spans="1:21" ht="15.75" thickBot="1">
      <c r="A3" s="56"/>
    </row>
    <row r="4" spans="1:21">
      <c r="A4" s="177" t="s">
        <v>20</v>
      </c>
      <c r="B4" s="178"/>
      <c r="F4" s="49"/>
      <c r="G4" s="49"/>
      <c r="H4" s="49"/>
      <c r="I4" s="49"/>
      <c r="J4" s="49"/>
      <c r="K4" s="49"/>
    </row>
    <row r="5" spans="1:21">
      <c r="A5" s="43" t="s">
        <v>18</v>
      </c>
      <c r="B5" s="55" t="s">
        <v>19</v>
      </c>
      <c r="F5" s="60"/>
      <c r="G5" s="60"/>
      <c r="H5" s="60"/>
      <c r="I5" s="60"/>
      <c r="J5" s="60"/>
    </row>
    <row r="6" spans="1:21">
      <c r="A6" s="3" t="s">
        <v>26</v>
      </c>
      <c r="B6" s="46">
        <v>1</v>
      </c>
      <c r="F6" s="49"/>
      <c r="G6" s="49"/>
      <c r="H6" s="49"/>
      <c r="I6" s="49"/>
      <c r="J6" s="49"/>
      <c r="K6" s="6"/>
    </row>
    <row r="7" spans="1:21">
      <c r="A7" s="3" t="s">
        <v>7</v>
      </c>
      <c r="B7" s="7">
        <v>1</v>
      </c>
      <c r="D7" s="8"/>
      <c r="F7" s="60"/>
      <c r="G7" s="60"/>
      <c r="H7" s="60"/>
      <c r="I7" s="60"/>
      <c r="J7" s="60"/>
      <c r="K7" s="6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>
      <c r="A8" s="3" t="s">
        <v>4</v>
      </c>
      <c r="B8" s="11">
        <v>0</v>
      </c>
      <c r="D8" s="8"/>
      <c r="E8" s="1"/>
      <c r="F8" s="59"/>
      <c r="G8" s="6"/>
      <c r="H8" s="6"/>
      <c r="I8" s="6"/>
      <c r="J8" s="6"/>
      <c r="K8" s="6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>
      <c r="A9" s="3" t="s">
        <v>5</v>
      </c>
      <c r="B9" s="10">
        <v>0.11</v>
      </c>
      <c r="D9" s="8"/>
      <c r="E9" s="1"/>
      <c r="F9" s="59"/>
      <c r="G9" s="6"/>
      <c r="H9" s="57"/>
      <c r="I9" s="6"/>
      <c r="J9" s="57"/>
      <c r="K9" s="6"/>
      <c r="L9" s="12"/>
      <c r="M9" s="9"/>
      <c r="N9" s="9"/>
      <c r="O9" s="9"/>
      <c r="P9" s="9"/>
      <c r="Q9" s="9"/>
      <c r="R9" s="9"/>
      <c r="S9" s="9"/>
      <c r="T9" s="9"/>
      <c r="U9" s="9"/>
    </row>
    <row r="10" spans="1:21">
      <c r="A10" s="3" t="s">
        <v>8</v>
      </c>
      <c r="B10" s="51"/>
      <c r="C10" s="5"/>
      <c r="D10" s="8"/>
      <c r="E10" s="1"/>
      <c r="F10" s="59"/>
      <c r="G10" s="6"/>
      <c r="H10" s="6"/>
      <c r="I10" s="6"/>
      <c r="J10" s="6"/>
      <c r="K10" s="5"/>
      <c r="L10" s="12"/>
      <c r="M10" s="9"/>
      <c r="N10" s="9"/>
      <c r="O10" s="9"/>
      <c r="P10" s="9"/>
      <c r="Q10" s="9"/>
      <c r="R10" s="9"/>
      <c r="S10" s="9"/>
      <c r="T10" s="9"/>
      <c r="U10" s="9"/>
    </row>
    <row r="11" spans="1:21">
      <c r="A11" s="3"/>
      <c r="B11" s="14"/>
      <c r="D11" s="8"/>
      <c r="E11" s="1"/>
      <c r="F11" s="6"/>
      <c r="G11" s="6"/>
      <c r="H11" s="6"/>
      <c r="I11" s="6"/>
      <c r="J11" s="6"/>
      <c r="K11" s="5"/>
      <c r="L11" s="12"/>
      <c r="M11" s="9"/>
      <c r="N11" s="9"/>
      <c r="O11" s="9"/>
      <c r="P11" s="9"/>
      <c r="Q11" s="9"/>
      <c r="R11" s="9"/>
      <c r="S11" s="9"/>
      <c r="T11" s="9"/>
      <c r="U11" s="9"/>
    </row>
    <row r="12" spans="1:21">
      <c r="A12" s="3"/>
      <c r="B12" s="14"/>
      <c r="D12" s="8"/>
      <c r="E12" s="5"/>
      <c r="F12" s="5"/>
      <c r="G12" s="5"/>
      <c r="K12" s="5"/>
      <c r="L12" s="12"/>
      <c r="M12" s="9"/>
    </row>
    <row r="13" spans="1:21">
      <c r="A13" s="3" t="s">
        <v>132</v>
      </c>
      <c r="B13" s="45">
        <v>250</v>
      </c>
      <c r="C13" s="27"/>
      <c r="D13" s="8"/>
      <c r="E13" s="5"/>
      <c r="G13" s="5"/>
      <c r="K13" s="5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>
      <c r="A14" s="3" t="s">
        <v>133</v>
      </c>
      <c r="B14" s="45">
        <v>46</v>
      </c>
      <c r="C14" s="27"/>
      <c r="D14" s="8"/>
      <c r="E14" s="5"/>
      <c r="G14" s="5"/>
      <c r="K14" s="5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>
      <c r="A15" s="20" t="s">
        <v>130</v>
      </c>
      <c r="B15" s="45">
        <f>B13-B14</f>
        <v>204</v>
      </c>
      <c r="C15" s="27"/>
      <c r="D15" s="8"/>
      <c r="E15" s="5"/>
      <c r="G15" s="5"/>
      <c r="K15" s="5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>
      <c r="A16" s="20" t="s">
        <v>134</v>
      </c>
      <c r="B16" s="45">
        <f>B15*3.67</f>
        <v>748.68</v>
      </c>
      <c r="C16" s="27"/>
      <c r="D16" s="8"/>
      <c r="E16" s="5"/>
      <c r="G16" s="5"/>
      <c r="K16" s="5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>
      <c r="A17" s="20"/>
      <c r="B17" s="45"/>
      <c r="C17" s="27"/>
      <c r="D17" s="8"/>
      <c r="E17" s="5"/>
      <c r="G17" s="5"/>
      <c r="K17" s="5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>
      <c r="A18" s="20"/>
      <c r="B18" s="45"/>
      <c r="C18" s="27"/>
      <c r="D18" s="8"/>
      <c r="E18" s="5"/>
      <c r="G18" s="5"/>
      <c r="K18" s="5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>
      <c r="A19" s="3" t="s">
        <v>9</v>
      </c>
      <c r="B19" s="15">
        <v>0.05</v>
      </c>
      <c r="D19" s="8"/>
      <c r="E19" s="13"/>
      <c r="F19" s="61"/>
      <c r="G19" s="61"/>
      <c r="H19" s="61"/>
      <c r="K19" s="5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>
      <c r="A20" s="3" t="s">
        <v>24</v>
      </c>
      <c r="B20" s="16">
        <v>25</v>
      </c>
      <c r="E20" s="27"/>
      <c r="F20" s="52"/>
      <c r="G20" s="52"/>
      <c r="H20" s="52"/>
      <c r="K20" s="5"/>
      <c r="L20" s="12"/>
      <c r="M20" s="9"/>
      <c r="N20" s="9"/>
      <c r="O20" s="9"/>
      <c r="P20" s="9"/>
      <c r="Q20" s="9"/>
      <c r="R20" s="9"/>
      <c r="S20" s="9"/>
      <c r="T20" s="9"/>
      <c r="U20" s="9"/>
    </row>
    <row r="21" spans="1:21">
      <c r="A21" s="17" t="s">
        <v>25</v>
      </c>
      <c r="B21" s="18">
        <v>10</v>
      </c>
      <c r="E21" s="27"/>
      <c r="F21" s="53"/>
      <c r="G21" s="53"/>
      <c r="H21" s="53"/>
      <c r="K21" s="5"/>
      <c r="L21" s="12"/>
      <c r="M21" s="9"/>
      <c r="N21" s="9"/>
      <c r="O21" s="9"/>
      <c r="P21" s="9"/>
      <c r="Q21" s="9"/>
      <c r="R21" s="9"/>
      <c r="S21" s="9"/>
      <c r="T21" s="9"/>
      <c r="U21" s="9"/>
    </row>
    <row r="22" spans="1:21">
      <c r="A22" s="3"/>
      <c r="B22" s="19"/>
      <c r="C22" s="29"/>
      <c r="E22" s="27"/>
      <c r="F22" s="53"/>
      <c r="G22" s="53"/>
      <c r="H22" s="53"/>
    </row>
    <row r="23" spans="1:21">
      <c r="A23" s="3"/>
      <c r="B23" s="19"/>
      <c r="C23" s="11"/>
      <c r="E23" s="27"/>
      <c r="F23" s="53"/>
      <c r="G23" s="53"/>
      <c r="H23" s="53"/>
    </row>
    <row r="24" spans="1:21">
      <c r="A24" s="20" t="s">
        <v>23</v>
      </c>
      <c r="B24" s="21"/>
      <c r="C24" s="48"/>
      <c r="E24" s="27"/>
      <c r="F24" s="53"/>
      <c r="G24" s="53"/>
      <c r="H24" s="53"/>
    </row>
    <row r="25" spans="1:21" ht="17.25">
      <c r="A25" s="43" t="s">
        <v>6</v>
      </c>
      <c r="B25" s="55" t="s">
        <v>21</v>
      </c>
      <c r="C25" s="55" t="s">
        <v>22</v>
      </c>
    </row>
    <row r="26" spans="1:21">
      <c r="A26" s="3" t="s">
        <v>27</v>
      </c>
      <c r="B26" s="42">
        <f>NPV(B$9,B64:Z64)/$B$6</f>
        <v>1925.7284992992766</v>
      </c>
      <c r="C26" s="22">
        <f>B26/25</f>
        <v>77.029139971971063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21">
      <c r="A27" s="3" t="s">
        <v>28</v>
      </c>
      <c r="B27" s="42">
        <f>NPV(B$9,B65:Z65)/$B$6</f>
        <v>5163.2636344344101</v>
      </c>
      <c r="C27" s="22">
        <f>B27/25</f>
        <v>206.5305453773764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21">
      <c r="A28" s="3" t="s">
        <v>29</v>
      </c>
      <c r="B28" s="42">
        <f>NPV(B$9,B66:Z66)/$B$6</f>
        <v>10019.566337137108</v>
      </c>
      <c r="C28" s="22">
        <f>B28/25</f>
        <v>400.78265348548433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1:21">
      <c r="A29" s="47" t="s">
        <v>30</v>
      </c>
      <c r="B29" s="42">
        <f>NPV(B$9,B67:Z67)/$B$6</f>
        <v>20136.863634434409</v>
      </c>
      <c r="C29" s="22">
        <f>B29/25</f>
        <v>805.47454537737633</v>
      </c>
    </row>
    <row r="32" spans="1:21">
      <c r="A32" s="24" t="s">
        <v>0</v>
      </c>
      <c r="E32" s="25"/>
      <c r="F32" s="26"/>
    </row>
    <row r="33" spans="1:26">
      <c r="A33" s="24"/>
    </row>
    <row r="34" spans="1:26">
      <c r="A34" s="27" t="s">
        <v>10</v>
      </c>
    </row>
    <row r="35" spans="1:26">
      <c r="A35" s="28" t="s">
        <v>1</v>
      </c>
      <c r="B35" s="29">
        <v>2011</v>
      </c>
      <c r="C35" s="29">
        <v>2012</v>
      </c>
      <c r="D35" s="29">
        <v>2013</v>
      </c>
      <c r="E35" s="29">
        <v>2014</v>
      </c>
      <c r="F35" s="29">
        <v>2015</v>
      </c>
      <c r="G35" s="29">
        <v>2016</v>
      </c>
      <c r="H35" s="29">
        <v>2017</v>
      </c>
      <c r="I35" s="29">
        <v>2018</v>
      </c>
      <c r="J35" s="29">
        <v>2019</v>
      </c>
      <c r="K35" s="29">
        <v>2020</v>
      </c>
      <c r="L35" s="29">
        <v>2021</v>
      </c>
      <c r="M35" s="29">
        <v>2022</v>
      </c>
      <c r="N35" s="29">
        <v>2023</v>
      </c>
      <c r="O35" s="29">
        <v>2024</v>
      </c>
      <c r="P35" s="29">
        <v>2025</v>
      </c>
      <c r="Q35" s="29">
        <v>2026</v>
      </c>
      <c r="R35" s="29">
        <v>2027</v>
      </c>
      <c r="S35" s="29">
        <v>2028</v>
      </c>
      <c r="T35" s="29">
        <v>2029</v>
      </c>
      <c r="U35" s="29">
        <v>2030</v>
      </c>
      <c r="V35" s="29">
        <v>2031</v>
      </c>
      <c r="W35" s="29">
        <v>2032</v>
      </c>
      <c r="X35" s="29">
        <v>2033</v>
      </c>
      <c r="Y35" s="29">
        <v>2034</v>
      </c>
      <c r="Z35" s="29">
        <v>2035</v>
      </c>
    </row>
    <row r="36" spans="1:26">
      <c r="A36" s="30" t="s">
        <v>2</v>
      </c>
      <c r="B36" s="31">
        <v>1</v>
      </c>
      <c r="C36" s="31">
        <v>2</v>
      </c>
      <c r="D36" s="31">
        <v>3</v>
      </c>
      <c r="E36" s="31">
        <v>4</v>
      </c>
      <c r="F36" s="31">
        <v>5</v>
      </c>
      <c r="G36" s="31">
        <v>6</v>
      </c>
      <c r="H36" s="31">
        <v>7</v>
      </c>
      <c r="I36" s="31">
        <v>8</v>
      </c>
      <c r="J36" s="31">
        <v>9</v>
      </c>
      <c r="K36" s="31">
        <v>10</v>
      </c>
      <c r="L36" s="31">
        <v>11</v>
      </c>
      <c r="M36" s="31">
        <v>12</v>
      </c>
      <c r="N36" s="31">
        <v>13</v>
      </c>
      <c r="O36" s="31">
        <v>14</v>
      </c>
      <c r="P36" s="31">
        <v>15</v>
      </c>
      <c r="Q36" s="31">
        <v>16</v>
      </c>
      <c r="R36" s="31">
        <v>17</v>
      </c>
      <c r="S36" s="31">
        <v>18</v>
      </c>
      <c r="T36" s="31">
        <v>19</v>
      </c>
      <c r="U36" s="31">
        <v>20</v>
      </c>
      <c r="V36" s="31">
        <v>21</v>
      </c>
      <c r="W36" s="31">
        <v>22</v>
      </c>
      <c r="X36" s="31">
        <v>23</v>
      </c>
      <c r="Y36" s="31">
        <v>24</v>
      </c>
      <c r="Z36" s="31">
        <v>25</v>
      </c>
    </row>
    <row r="37" spans="1:26">
      <c r="A37" s="54" t="s">
        <v>131</v>
      </c>
      <c r="B37" s="32">
        <f>$B$6*$B$7*$B$16</f>
        <v>748.68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</row>
    <row r="38" spans="1:26">
      <c r="A38" s="1"/>
      <c r="C38" s="33"/>
      <c r="D38" s="13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>
      <c r="A39" s="27" t="s">
        <v>11</v>
      </c>
      <c r="C39" s="13"/>
      <c r="D39" s="13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>
      <c r="A40" s="28" t="s">
        <v>1</v>
      </c>
      <c r="B40" s="29">
        <v>2011</v>
      </c>
      <c r="C40" s="29">
        <v>2012</v>
      </c>
      <c r="D40" s="29">
        <v>2013</v>
      </c>
      <c r="E40" s="29">
        <v>2014</v>
      </c>
      <c r="F40" s="29">
        <v>2015</v>
      </c>
      <c r="G40" s="29">
        <v>2016</v>
      </c>
      <c r="H40" s="29">
        <v>2017</v>
      </c>
      <c r="I40" s="29">
        <v>2018</v>
      </c>
      <c r="J40" s="29">
        <v>2019</v>
      </c>
      <c r="K40" s="29">
        <v>2020</v>
      </c>
      <c r="L40" s="29">
        <v>2021</v>
      </c>
      <c r="M40" s="29">
        <v>2022</v>
      </c>
      <c r="N40" s="29">
        <v>2023</v>
      </c>
      <c r="O40" s="29">
        <v>2024</v>
      </c>
      <c r="P40" s="29">
        <v>2025</v>
      </c>
      <c r="Q40" s="29">
        <v>2026</v>
      </c>
      <c r="R40" s="29">
        <v>2027</v>
      </c>
      <c r="S40" s="29">
        <v>2028</v>
      </c>
      <c r="T40" s="29">
        <v>2029</v>
      </c>
      <c r="U40" s="29">
        <v>2030</v>
      </c>
      <c r="V40" s="29">
        <v>2031</v>
      </c>
      <c r="W40" s="29">
        <v>2032</v>
      </c>
      <c r="X40" s="29">
        <v>2033</v>
      </c>
      <c r="Y40" s="29">
        <v>2034</v>
      </c>
      <c r="Z40" s="29">
        <v>2035</v>
      </c>
    </row>
    <row r="41" spans="1:26">
      <c r="A41" s="30" t="s">
        <v>2</v>
      </c>
      <c r="B41" s="31">
        <v>1</v>
      </c>
      <c r="C41" s="31">
        <v>2</v>
      </c>
      <c r="D41" s="31">
        <v>3</v>
      </c>
      <c r="E41" s="31">
        <v>4</v>
      </c>
      <c r="F41" s="31">
        <v>5</v>
      </c>
      <c r="G41" s="31">
        <v>6</v>
      </c>
      <c r="H41" s="31">
        <v>7</v>
      </c>
      <c r="I41" s="31">
        <v>8</v>
      </c>
      <c r="J41" s="31">
        <v>9</v>
      </c>
      <c r="K41" s="31">
        <v>10</v>
      </c>
      <c r="L41" s="31">
        <v>11</v>
      </c>
      <c r="M41" s="31">
        <v>12</v>
      </c>
      <c r="N41" s="31">
        <v>13</v>
      </c>
      <c r="O41" s="31">
        <v>14</v>
      </c>
      <c r="P41" s="31">
        <v>15</v>
      </c>
      <c r="Q41" s="31">
        <v>16</v>
      </c>
      <c r="R41" s="31">
        <v>17</v>
      </c>
      <c r="S41" s="31">
        <v>18</v>
      </c>
      <c r="T41" s="31">
        <v>19</v>
      </c>
      <c r="U41" s="31">
        <v>20</v>
      </c>
      <c r="V41" s="31">
        <v>21</v>
      </c>
      <c r="W41" s="31">
        <v>22</v>
      </c>
      <c r="X41" s="31">
        <v>23</v>
      </c>
      <c r="Y41" s="31">
        <v>24</v>
      </c>
      <c r="Z41" s="31">
        <v>25</v>
      </c>
    </row>
    <row r="42" spans="1:26">
      <c r="A42" s="44" t="s">
        <v>27</v>
      </c>
      <c r="B42" s="34">
        <v>3</v>
      </c>
      <c r="C42" s="34">
        <v>3</v>
      </c>
      <c r="D42" s="34">
        <v>3</v>
      </c>
      <c r="E42" s="34">
        <v>3</v>
      </c>
      <c r="F42" s="34">
        <v>3</v>
      </c>
      <c r="G42" s="34">
        <v>3</v>
      </c>
      <c r="H42" s="34">
        <v>3</v>
      </c>
      <c r="I42" s="34">
        <v>3</v>
      </c>
      <c r="J42" s="34">
        <v>3</v>
      </c>
      <c r="K42" s="34">
        <v>3</v>
      </c>
      <c r="L42" s="34">
        <v>3</v>
      </c>
      <c r="M42" s="34">
        <v>3</v>
      </c>
      <c r="N42" s="34">
        <v>3</v>
      </c>
      <c r="O42" s="34">
        <v>3</v>
      </c>
      <c r="P42" s="34">
        <v>3</v>
      </c>
      <c r="Q42" s="34">
        <v>3</v>
      </c>
      <c r="R42" s="34">
        <v>3</v>
      </c>
      <c r="S42" s="34">
        <v>3</v>
      </c>
      <c r="T42" s="34">
        <v>3</v>
      </c>
      <c r="U42" s="34">
        <v>3</v>
      </c>
      <c r="V42" s="34">
        <v>3</v>
      </c>
      <c r="W42" s="34">
        <v>3</v>
      </c>
      <c r="X42" s="34">
        <v>3</v>
      </c>
      <c r="Y42" s="34">
        <v>3</v>
      </c>
      <c r="Z42" s="34">
        <v>3</v>
      </c>
    </row>
    <row r="43" spans="1:26">
      <c r="A43" s="44" t="s">
        <v>28</v>
      </c>
      <c r="B43" s="34">
        <v>7.8</v>
      </c>
      <c r="C43" s="34">
        <v>7.8</v>
      </c>
      <c r="D43" s="34">
        <v>7.8</v>
      </c>
      <c r="E43" s="34">
        <v>7.8</v>
      </c>
      <c r="F43" s="34">
        <v>7.8</v>
      </c>
      <c r="G43" s="34">
        <v>7.8</v>
      </c>
      <c r="H43" s="34">
        <v>7.8</v>
      </c>
      <c r="I43" s="34">
        <v>7.8</v>
      </c>
      <c r="J43" s="34">
        <v>7.8</v>
      </c>
      <c r="K43" s="34">
        <v>7.8</v>
      </c>
      <c r="L43" s="34">
        <v>7.8</v>
      </c>
      <c r="M43" s="34">
        <v>7.8</v>
      </c>
      <c r="N43" s="34">
        <v>7.8</v>
      </c>
      <c r="O43" s="34">
        <v>7.8</v>
      </c>
      <c r="P43" s="34">
        <v>7.8</v>
      </c>
      <c r="Q43" s="34">
        <v>7.8</v>
      </c>
      <c r="R43" s="34">
        <v>7.8</v>
      </c>
      <c r="S43" s="34">
        <v>7.8</v>
      </c>
      <c r="T43" s="34">
        <v>7.8</v>
      </c>
      <c r="U43" s="34">
        <v>7.8</v>
      </c>
      <c r="V43" s="34">
        <v>7.8</v>
      </c>
      <c r="W43" s="34">
        <v>7.8</v>
      </c>
      <c r="X43" s="34">
        <v>7.8</v>
      </c>
      <c r="Y43" s="34">
        <v>7.8</v>
      </c>
      <c r="Z43" s="34">
        <v>7.8</v>
      </c>
    </row>
    <row r="44" spans="1:26">
      <c r="A44" s="44" t="s">
        <v>29</v>
      </c>
      <c r="B44" s="34">
        <v>15</v>
      </c>
      <c r="C44" s="34">
        <v>15</v>
      </c>
      <c r="D44" s="34">
        <v>15</v>
      </c>
      <c r="E44" s="34">
        <v>15</v>
      </c>
      <c r="F44" s="34">
        <v>15</v>
      </c>
      <c r="G44" s="34">
        <v>15</v>
      </c>
      <c r="H44" s="34">
        <v>15</v>
      </c>
      <c r="I44" s="34">
        <v>15</v>
      </c>
      <c r="J44" s="34">
        <v>15</v>
      </c>
      <c r="K44" s="34">
        <v>15</v>
      </c>
      <c r="L44" s="34">
        <v>15</v>
      </c>
      <c r="M44" s="34">
        <v>15</v>
      </c>
      <c r="N44" s="34">
        <v>15</v>
      </c>
      <c r="O44" s="34">
        <v>15</v>
      </c>
      <c r="P44" s="34">
        <v>15</v>
      </c>
      <c r="Q44" s="34">
        <v>15</v>
      </c>
      <c r="R44" s="34">
        <v>15</v>
      </c>
      <c r="S44" s="34">
        <v>15</v>
      </c>
      <c r="T44" s="34">
        <v>15</v>
      </c>
      <c r="U44" s="34">
        <v>15</v>
      </c>
      <c r="V44" s="34">
        <v>15</v>
      </c>
      <c r="W44" s="34">
        <v>15</v>
      </c>
      <c r="X44" s="34">
        <v>15</v>
      </c>
      <c r="Y44" s="34">
        <v>15</v>
      </c>
      <c r="Z44" s="34">
        <v>15</v>
      </c>
    </row>
    <row r="45" spans="1:26">
      <c r="A45" s="1" t="s">
        <v>30</v>
      </c>
      <c r="B45" s="34">
        <v>30</v>
      </c>
      <c r="C45" s="34">
        <v>30</v>
      </c>
      <c r="D45" s="34">
        <v>30</v>
      </c>
      <c r="E45" s="34">
        <v>30</v>
      </c>
      <c r="F45" s="34">
        <v>30</v>
      </c>
      <c r="G45" s="34">
        <v>30</v>
      </c>
      <c r="H45" s="34">
        <v>30</v>
      </c>
      <c r="I45" s="34">
        <v>30</v>
      </c>
      <c r="J45" s="34">
        <v>30</v>
      </c>
      <c r="K45" s="34">
        <v>30</v>
      </c>
      <c r="L45" s="34">
        <v>30</v>
      </c>
      <c r="M45" s="34">
        <v>30</v>
      </c>
      <c r="N45" s="34">
        <v>30</v>
      </c>
      <c r="O45" s="34">
        <v>30</v>
      </c>
      <c r="P45" s="34">
        <v>30</v>
      </c>
      <c r="Q45" s="34">
        <v>30</v>
      </c>
      <c r="R45" s="34">
        <v>30</v>
      </c>
      <c r="S45" s="34">
        <v>30</v>
      </c>
      <c r="T45" s="34">
        <v>30</v>
      </c>
      <c r="U45" s="34">
        <v>30</v>
      </c>
      <c r="V45" s="34">
        <v>30</v>
      </c>
      <c r="W45" s="34">
        <v>30</v>
      </c>
      <c r="X45" s="34">
        <v>30</v>
      </c>
      <c r="Y45" s="34">
        <v>30</v>
      </c>
      <c r="Z45" s="34">
        <v>30</v>
      </c>
    </row>
    <row r="46" spans="1:26">
      <c r="A46" s="1"/>
    </row>
    <row r="47" spans="1:26">
      <c r="A47" s="27" t="s">
        <v>12</v>
      </c>
    </row>
    <row r="48" spans="1:26">
      <c r="A48" s="28" t="s">
        <v>1</v>
      </c>
      <c r="B48" s="29">
        <v>2011</v>
      </c>
      <c r="C48" s="29">
        <v>2012</v>
      </c>
      <c r="D48" s="29">
        <v>2013</v>
      </c>
      <c r="E48" s="29">
        <v>2014</v>
      </c>
      <c r="F48" s="29">
        <v>2015</v>
      </c>
      <c r="G48" s="29">
        <v>2016</v>
      </c>
      <c r="H48" s="29">
        <v>2017</v>
      </c>
      <c r="I48" s="29">
        <v>2018</v>
      </c>
      <c r="J48" s="29">
        <v>2019</v>
      </c>
      <c r="K48" s="29">
        <v>2020</v>
      </c>
      <c r="L48" s="29">
        <v>2021</v>
      </c>
      <c r="M48" s="29">
        <v>2022</v>
      </c>
      <c r="N48" s="29">
        <v>2023</v>
      </c>
      <c r="O48" s="29">
        <v>2024</v>
      </c>
      <c r="P48" s="29">
        <v>2025</v>
      </c>
      <c r="Q48" s="29">
        <v>2026</v>
      </c>
      <c r="R48" s="29">
        <v>2027</v>
      </c>
      <c r="S48" s="29">
        <v>2028</v>
      </c>
      <c r="T48" s="29">
        <v>2029</v>
      </c>
      <c r="U48" s="29">
        <v>2030</v>
      </c>
      <c r="V48" s="29">
        <v>2031</v>
      </c>
      <c r="W48" s="29">
        <v>2032</v>
      </c>
      <c r="X48" s="29">
        <v>2033</v>
      </c>
      <c r="Y48" s="29">
        <v>2034</v>
      </c>
      <c r="Z48" s="29">
        <v>2035</v>
      </c>
    </row>
    <row r="49" spans="1:27">
      <c r="A49" s="30" t="s">
        <v>2</v>
      </c>
      <c r="B49" s="31">
        <v>1</v>
      </c>
      <c r="C49" s="31">
        <v>2</v>
      </c>
      <c r="D49" s="31">
        <v>3</v>
      </c>
      <c r="E49" s="31">
        <v>4</v>
      </c>
      <c r="F49" s="31">
        <v>5</v>
      </c>
      <c r="G49" s="31">
        <v>6</v>
      </c>
      <c r="H49" s="31">
        <v>7</v>
      </c>
      <c r="I49" s="31">
        <v>8</v>
      </c>
      <c r="J49" s="31">
        <v>9</v>
      </c>
      <c r="K49" s="31">
        <v>10</v>
      </c>
      <c r="L49" s="31">
        <v>11</v>
      </c>
      <c r="M49" s="31">
        <v>12</v>
      </c>
      <c r="N49" s="31">
        <v>13</v>
      </c>
      <c r="O49" s="31">
        <v>14</v>
      </c>
      <c r="P49" s="31">
        <v>15</v>
      </c>
      <c r="Q49" s="31">
        <v>16</v>
      </c>
      <c r="R49" s="31">
        <v>17</v>
      </c>
      <c r="S49" s="31">
        <v>18</v>
      </c>
      <c r="T49" s="31">
        <v>19</v>
      </c>
      <c r="U49" s="31">
        <v>20</v>
      </c>
      <c r="V49" s="31">
        <v>21</v>
      </c>
      <c r="W49" s="31">
        <v>22</v>
      </c>
      <c r="X49" s="31">
        <v>23</v>
      </c>
      <c r="Y49" s="31">
        <v>24</v>
      </c>
      <c r="Z49" s="31">
        <v>25</v>
      </c>
    </row>
    <row r="50" spans="1:27">
      <c r="A50" s="44" t="s">
        <v>27</v>
      </c>
      <c r="B50" s="35">
        <f t="shared" ref="B50:Z53" si="0">B42*B$37</f>
        <v>2246.04</v>
      </c>
      <c r="C50" s="35">
        <f t="shared" si="0"/>
        <v>0</v>
      </c>
      <c r="D50" s="35">
        <f t="shared" si="0"/>
        <v>0</v>
      </c>
      <c r="E50" s="35">
        <f t="shared" si="0"/>
        <v>0</v>
      </c>
      <c r="F50" s="35">
        <f t="shared" si="0"/>
        <v>0</v>
      </c>
      <c r="G50" s="35">
        <f t="shared" si="0"/>
        <v>0</v>
      </c>
      <c r="H50" s="35">
        <f t="shared" si="0"/>
        <v>0</v>
      </c>
      <c r="I50" s="35">
        <f t="shared" si="0"/>
        <v>0</v>
      </c>
      <c r="J50" s="35">
        <f t="shared" si="0"/>
        <v>0</v>
      </c>
      <c r="K50" s="35">
        <f t="shared" si="0"/>
        <v>0</v>
      </c>
      <c r="L50" s="35">
        <f t="shared" si="0"/>
        <v>0</v>
      </c>
      <c r="M50" s="35">
        <f t="shared" si="0"/>
        <v>0</v>
      </c>
      <c r="N50" s="35">
        <f t="shared" si="0"/>
        <v>0</v>
      </c>
      <c r="O50" s="35">
        <f t="shared" si="0"/>
        <v>0</v>
      </c>
      <c r="P50" s="35">
        <f t="shared" si="0"/>
        <v>0</v>
      </c>
      <c r="Q50" s="35">
        <f t="shared" si="0"/>
        <v>0</v>
      </c>
      <c r="R50" s="35">
        <f t="shared" si="0"/>
        <v>0</v>
      </c>
      <c r="S50" s="35">
        <f t="shared" si="0"/>
        <v>0</v>
      </c>
      <c r="T50" s="35">
        <f t="shared" si="0"/>
        <v>0</v>
      </c>
      <c r="U50" s="35">
        <f t="shared" si="0"/>
        <v>0</v>
      </c>
      <c r="V50" s="35">
        <f t="shared" si="0"/>
        <v>0</v>
      </c>
      <c r="W50" s="35">
        <f t="shared" si="0"/>
        <v>0</v>
      </c>
      <c r="X50" s="35">
        <f t="shared" si="0"/>
        <v>0</v>
      </c>
      <c r="Y50" s="35">
        <f t="shared" si="0"/>
        <v>0</v>
      </c>
      <c r="Z50" s="35">
        <f t="shared" si="0"/>
        <v>0</v>
      </c>
    </row>
    <row r="51" spans="1:27">
      <c r="A51" s="44" t="s">
        <v>28</v>
      </c>
      <c r="B51" s="35">
        <f t="shared" si="0"/>
        <v>5839.7039999999997</v>
      </c>
      <c r="C51" s="35">
        <f t="shared" si="0"/>
        <v>0</v>
      </c>
      <c r="D51" s="35">
        <f t="shared" si="0"/>
        <v>0</v>
      </c>
      <c r="E51" s="35">
        <f t="shared" si="0"/>
        <v>0</v>
      </c>
      <c r="F51" s="35">
        <f t="shared" si="0"/>
        <v>0</v>
      </c>
      <c r="G51" s="35">
        <f t="shared" si="0"/>
        <v>0</v>
      </c>
      <c r="H51" s="35">
        <f t="shared" si="0"/>
        <v>0</v>
      </c>
      <c r="I51" s="35">
        <f t="shared" si="0"/>
        <v>0</v>
      </c>
      <c r="J51" s="35">
        <f t="shared" si="0"/>
        <v>0</v>
      </c>
      <c r="K51" s="35">
        <f t="shared" si="0"/>
        <v>0</v>
      </c>
      <c r="L51" s="35">
        <f t="shared" si="0"/>
        <v>0</v>
      </c>
      <c r="M51" s="35">
        <f t="shared" si="0"/>
        <v>0</v>
      </c>
      <c r="N51" s="35">
        <f t="shared" si="0"/>
        <v>0</v>
      </c>
      <c r="O51" s="35">
        <f t="shared" si="0"/>
        <v>0</v>
      </c>
      <c r="P51" s="35">
        <f t="shared" si="0"/>
        <v>0</v>
      </c>
      <c r="Q51" s="35">
        <f t="shared" si="0"/>
        <v>0</v>
      </c>
      <c r="R51" s="35">
        <f t="shared" si="0"/>
        <v>0</v>
      </c>
      <c r="S51" s="35">
        <f t="shared" si="0"/>
        <v>0</v>
      </c>
      <c r="T51" s="35">
        <f t="shared" si="0"/>
        <v>0</v>
      </c>
      <c r="U51" s="35">
        <f t="shared" si="0"/>
        <v>0</v>
      </c>
      <c r="V51" s="35">
        <f t="shared" si="0"/>
        <v>0</v>
      </c>
      <c r="W51" s="35">
        <f t="shared" si="0"/>
        <v>0</v>
      </c>
      <c r="X51" s="35">
        <f t="shared" si="0"/>
        <v>0</v>
      </c>
      <c r="Y51" s="35">
        <f t="shared" si="0"/>
        <v>0</v>
      </c>
      <c r="Z51" s="35">
        <f t="shared" si="0"/>
        <v>0</v>
      </c>
    </row>
    <row r="52" spans="1:27">
      <c r="A52" s="44" t="s">
        <v>29</v>
      </c>
      <c r="B52" s="35">
        <f t="shared" si="0"/>
        <v>11230.199999999999</v>
      </c>
      <c r="C52" s="35">
        <f t="shared" si="0"/>
        <v>0</v>
      </c>
      <c r="D52" s="35">
        <f t="shared" si="0"/>
        <v>0</v>
      </c>
      <c r="E52" s="35">
        <f t="shared" si="0"/>
        <v>0</v>
      </c>
      <c r="F52" s="35">
        <f t="shared" si="0"/>
        <v>0</v>
      </c>
      <c r="G52" s="35">
        <f t="shared" si="0"/>
        <v>0</v>
      </c>
      <c r="H52" s="35">
        <f t="shared" si="0"/>
        <v>0</v>
      </c>
      <c r="I52" s="35">
        <f t="shared" si="0"/>
        <v>0</v>
      </c>
      <c r="J52" s="35">
        <f t="shared" si="0"/>
        <v>0</v>
      </c>
      <c r="K52" s="35">
        <f t="shared" si="0"/>
        <v>0</v>
      </c>
      <c r="L52" s="35">
        <f t="shared" si="0"/>
        <v>0</v>
      </c>
      <c r="M52" s="35">
        <f t="shared" si="0"/>
        <v>0</v>
      </c>
      <c r="N52" s="35">
        <f t="shared" si="0"/>
        <v>0</v>
      </c>
      <c r="O52" s="35">
        <f t="shared" si="0"/>
        <v>0</v>
      </c>
      <c r="P52" s="35">
        <f t="shared" si="0"/>
        <v>0</v>
      </c>
      <c r="Q52" s="35">
        <f t="shared" si="0"/>
        <v>0</v>
      </c>
      <c r="R52" s="35">
        <f t="shared" si="0"/>
        <v>0</v>
      </c>
      <c r="S52" s="35">
        <f t="shared" si="0"/>
        <v>0</v>
      </c>
      <c r="T52" s="35">
        <f t="shared" si="0"/>
        <v>0</v>
      </c>
      <c r="U52" s="35">
        <f t="shared" si="0"/>
        <v>0</v>
      </c>
      <c r="V52" s="35">
        <f t="shared" si="0"/>
        <v>0</v>
      </c>
      <c r="W52" s="35">
        <f t="shared" si="0"/>
        <v>0</v>
      </c>
      <c r="X52" s="35">
        <f t="shared" si="0"/>
        <v>0</v>
      </c>
      <c r="Y52" s="35">
        <f t="shared" si="0"/>
        <v>0</v>
      </c>
      <c r="Z52" s="35">
        <f t="shared" si="0"/>
        <v>0</v>
      </c>
    </row>
    <row r="53" spans="1:27">
      <c r="A53" s="1" t="s">
        <v>30</v>
      </c>
      <c r="B53" s="35">
        <f t="shared" si="0"/>
        <v>22460.399999999998</v>
      </c>
      <c r="C53" s="35">
        <f t="shared" si="0"/>
        <v>0</v>
      </c>
      <c r="D53" s="35">
        <f t="shared" si="0"/>
        <v>0</v>
      </c>
      <c r="E53" s="35">
        <f t="shared" si="0"/>
        <v>0</v>
      </c>
      <c r="F53" s="35">
        <f t="shared" si="0"/>
        <v>0</v>
      </c>
      <c r="G53" s="35">
        <f t="shared" si="0"/>
        <v>0</v>
      </c>
      <c r="H53" s="35">
        <f t="shared" si="0"/>
        <v>0</v>
      </c>
      <c r="I53" s="35">
        <f t="shared" si="0"/>
        <v>0</v>
      </c>
      <c r="J53" s="35">
        <f t="shared" si="0"/>
        <v>0</v>
      </c>
      <c r="K53" s="35">
        <f t="shared" si="0"/>
        <v>0</v>
      </c>
      <c r="L53" s="35">
        <f t="shared" si="0"/>
        <v>0</v>
      </c>
      <c r="M53" s="35">
        <f t="shared" si="0"/>
        <v>0</v>
      </c>
      <c r="N53" s="35">
        <f t="shared" si="0"/>
        <v>0</v>
      </c>
      <c r="O53" s="35">
        <f t="shared" si="0"/>
        <v>0</v>
      </c>
      <c r="P53" s="35">
        <f t="shared" si="0"/>
        <v>0</v>
      </c>
      <c r="Q53" s="35">
        <f t="shared" si="0"/>
        <v>0</v>
      </c>
      <c r="R53" s="35">
        <f t="shared" si="0"/>
        <v>0</v>
      </c>
      <c r="S53" s="35">
        <f t="shared" si="0"/>
        <v>0</v>
      </c>
      <c r="T53" s="35">
        <f t="shared" si="0"/>
        <v>0</v>
      </c>
      <c r="U53" s="35">
        <f t="shared" si="0"/>
        <v>0</v>
      </c>
      <c r="V53" s="35">
        <f t="shared" si="0"/>
        <v>0</v>
      </c>
      <c r="W53" s="35">
        <f t="shared" si="0"/>
        <v>0</v>
      </c>
      <c r="X53" s="35">
        <f t="shared" si="0"/>
        <v>0</v>
      </c>
      <c r="Y53" s="35">
        <f t="shared" si="0"/>
        <v>0</v>
      </c>
      <c r="Z53" s="35">
        <f t="shared" si="0"/>
        <v>0</v>
      </c>
    </row>
    <row r="54" spans="1:27">
      <c r="A54" s="1"/>
      <c r="B54" s="35"/>
      <c r="C54" s="35"/>
      <c r="D54" s="35"/>
      <c r="E54" s="35"/>
      <c r="F54" s="35"/>
      <c r="G54" s="35"/>
      <c r="H54" s="35"/>
      <c r="I54" s="35"/>
      <c r="J54" s="35"/>
    </row>
    <row r="55" spans="1:27">
      <c r="A55" s="27" t="s">
        <v>13</v>
      </c>
      <c r="B55" s="35"/>
      <c r="C55" s="35"/>
      <c r="D55" s="35"/>
      <c r="E55" s="35"/>
      <c r="F55" s="35"/>
      <c r="G55" s="35"/>
      <c r="H55" s="35"/>
      <c r="I55" s="35"/>
      <c r="J55" s="35"/>
    </row>
    <row r="56" spans="1:27">
      <c r="A56" s="28" t="s">
        <v>1</v>
      </c>
      <c r="B56" s="29">
        <v>2011</v>
      </c>
      <c r="C56" s="29">
        <v>2012</v>
      </c>
      <c r="D56" s="29">
        <v>2013</v>
      </c>
      <c r="E56" s="29">
        <v>2014</v>
      </c>
      <c r="F56" s="29">
        <v>2015</v>
      </c>
      <c r="G56" s="29">
        <v>2016</v>
      </c>
      <c r="H56" s="29">
        <v>2017</v>
      </c>
      <c r="I56" s="29">
        <v>2018</v>
      </c>
      <c r="J56" s="29">
        <v>2019</v>
      </c>
      <c r="K56" s="29">
        <v>2020</v>
      </c>
      <c r="L56" s="29">
        <v>2021</v>
      </c>
      <c r="M56" s="29">
        <v>2022</v>
      </c>
      <c r="N56" s="29">
        <v>2023</v>
      </c>
      <c r="O56" s="29">
        <v>2024</v>
      </c>
      <c r="P56" s="29">
        <v>2025</v>
      </c>
      <c r="Q56" s="29">
        <v>2026</v>
      </c>
      <c r="R56" s="29">
        <v>2027</v>
      </c>
      <c r="S56" s="29">
        <v>2028</v>
      </c>
      <c r="T56" s="29">
        <v>2029</v>
      </c>
      <c r="U56" s="29">
        <v>2030</v>
      </c>
      <c r="V56" s="29">
        <v>2031</v>
      </c>
      <c r="W56" s="29">
        <v>2032</v>
      </c>
      <c r="X56" s="29">
        <v>2033</v>
      </c>
      <c r="Y56" s="29">
        <v>2034</v>
      </c>
      <c r="Z56" s="29">
        <v>2035</v>
      </c>
    </row>
    <row r="57" spans="1:27">
      <c r="A57" s="30" t="s">
        <v>2</v>
      </c>
      <c r="B57" s="31">
        <v>1</v>
      </c>
      <c r="C57" s="31">
        <v>2</v>
      </c>
      <c r="D57" s="31">
        <v>3</v>
      </c>
      <c r="E57" s="31">
        <v>4</v>
      </c>
      <c r="F57" s="31">
        <v>5</v>
      </c>
      <c r="G57" s="31">
        <v>6</v>
      </c>
      <c r="H57" s="31">
        <v>7</v>
      </c>
      <c r="I57" s="31">
        <v>8</v>
      </c>
      <c r="J57" s="31">
        <v>9</v>
      </c>
      <c r="K57" s="31">
        <v>10</v>
      </c>
      <c r="L57" s="31">
        <v>11</v>
      </c>
      <c r="M57" s="31">
        <v>12</v>
      </c>
      <c r="N57" s="31">
        <v>13</v>
      </c>
      <c r="O57" s="31">
        <v>14</v>
      </c>
      <c r="P57" s="31">
        <v>15</v>
      </c>
      <c r="Q57" s="31">
        <v>16</v>
      </c>
      <c r="R57" s="31">
        <v>17</v>
      </c>
      <c r="S57" s="31">
        <v>18</v>
      </c>
      <c r="T57" s="31">
        <v>19</v>
      </c>
      <c r="U57" s="31">
        <v>20</v>
      </c>
      <c r="V57" s="31">
        <v>21</v>
      </c>
      <c r="W57" s="31">
        <v>22</v>
      </c>
      <c r="X57" s="31">
        <v>23</v>
      </c>
      <c r="Y57" s="31">
        <v>24</v>
      </c>
      <c r="Z57" s="31">
        <v>25</v>
      </c>
    </row>
    <row r="58" spans="1:27">
      <c r="A58" s="36" t="s">
        <v>3</v>
      </c>
      <c r="B58" s="37">
        <f>B6*B20</f>
        <v>25</v>
      </c>
      <c r="C58" s="37">
        <f>$B$6*$B$21</f>
        <v>10</v>
      </c>
      <c r="D58" s="37">
        <f t="shared" ref="D58:Z58" si="1">$B$6*$B$21</f>
        <v>10</v>
      </c>
      <c r="E58" s="37">
        <f t="shared" si="1"/>
        <v>10</v>
      </c>
      <c r="F58" s="37">
        <f t="shared" si="1"/>
        <v>10</v>
      </c>
      <c r="G58" s="37">
        <f t="shared" si="1"/>
        <v>10</v>
      </c>
      <c r="H58" s="37">
        <f t="shared" si="1"/>
        <v>10</v>
      </c>
      <c r="I58" s="37">
        <f t="shared" si="1"/>
        <v>10</v>
      </c>
      <c r="J58" s="37">
        <f t="shared" si="1"/>
        <v>10</v>
      </c>
      <c r="K58" s="37">
        <f t="shared" si="1"/>
        <v>10</v>
      </c>
      <c r="L58" s="37">
        <f t="shared" si="1"/>
        <v>10</v>
      </c>
      <c r="M58" s="37">
        <f t="shared" si="1"/>
        <v>10</v>
      </c>
      <c r="N58" s="37">
        <f t="shared" si="1"/>
        <v>10</v>
      </c>
      <c r="O58" s="37">
        <f t="shared" si="1"/>
        <v>10</v>
      </c>
      <c r="P58" s="37">
        <f t="shared" si="1"/>
        <v>10</v>
      </c>
      <c r="Q58" s="37">
        <f t="shared" si="1"/>
        <v>10</v>
      </c>
      <c r="R58" s="37">
        <f t="shared" si="1"/>
        <v>10</v>
      </c>
      <c r="S58" s="37">
        <f t="shared" si="1"/>
        <v>10</v>
      </c>
      <c r="T58" s="37">
        <f t="shared" si="1"/>
        <v>10</v>
      </c>
      <c r="U58" s="37">
        <f t="shared" si="1"/>
        <v>10</v>
      </c>
      <c r="V58" s="37">
        <f t="shared" si="1"/>
        <v>10</v>
      </c>
      <c r="W58" s="37">
        <f t="shared" si="1"/>
        <v>10</v>
      </c>
      <c r="X58" s="37">
        <f t="shared" si="1"/>
        <v>10</v>
      </c>
      <c r="Y58" s="37">
        <f t="shared" si="1"/>
        <v>10</v>
      </c>
      <c r="Z58" s="37">
        <f t="shared" si="1"/>
        <v>10</v>
      </c>
      <c r="AA58" s="23"/>
    </row>
    <row r="59" spans="1:27">
      <c r="A59" s="1"/>
      <c r="C59" s="13"/>
      <c r="D59" s="13"/>
      <c r="E59" s="13"/>
      <c r="F59" s="13"/>
      <c r="G59" s="13"/>
      <c r="H59" s="13"/>
      <c r="I59" s="13"/>
      <c r="J59" s="13"/>
      <c r="K59" s="13"/>
    </row>
    <row r="60" spans="1:27">
      <c r="A60" s="27" t="s">
        <v>14</v>
      </c>
    </row>
    <row r="61" spans="1:27">
      <c r="A61" s="28" t="s">
        <v>1</v>
      </c>
      <c r="B61" s="29">
        <v>2011</v>
      </c>
      <c r="C61" s="29">
        <v>2012</v>
      </c>
      <c r="D61" s="29">
        <v>2013</v>
      </c>
      <c r="E61" s="29">
        <v>2014</v>
      </c>
      <c r="F61" s="29">
        <v>2015</v>
      </c>
      <c r="G61" s="29">
        <v>2016</v>
      </c>
      <c r="H61" s="29">
        <v>2017</v>
      </c>
      <c r="I61" s="29">
        <v>2018</v>
      </c>
      <c r="J61" s="29">
        <v>2019</v>
      </c>
      <c r="K61" s="29">
        <v>2020</v>
      </c>
      <c r="L61" s="29">
        <v>2021</v>
      </c>
      <c r="M61" s="29">
        <v>2022</v>
      </c>
      <c r="N61" s="29">
        <v>2023</v>
      </c>
      <c r="O61" s="29">
        <v>2024</v>
      </c>
      <c r="P61" s="29">
        <v>2025</v>
      </c>
      <c r="Q61" s="29">
        <v>2026</v>
      </c>
      <c r="R61" s="29">
        <v>2027</v>
      </c>
      <c r="S61" s="29">
        <v>2028</v>
      </c>
      <c r="T61" s="29">
        <v>2029</v>
      </c>
      <c r="U61" s="29">
        <v>2030</v>
      </c>
      <c r="V61" s="29">
        <v>2031</v>
      </c>
      <c r="W61" s="29">
        <v>2032</v>
      </c>
      <c r="X61" s="29">
        <v>2033</v>
      </c>
      <c r="Y61" s="29">
        <v>2034</v>
      </c>
      <c r="Z61" s="29">
        <v>2035</v>
      </c>
    </row>
    <row r="62" spans="1:27">
      <c r="A62" s="30" t="s">
        <v>2</v>
      </c>
      <c r="B62" s="31">
        <v>1</v>
      </c>
      <c r="C62" s="31">
        <v>2</v>
      </c>
      <c r="D62" s="31">
        <v>3</v>
      </c>
      <c r="E62" s="31">
        <v>4</v>
      </c>
      <c r="F62" s="31">
        <v>5</v>
      </c>
      <c r="G62" s="31">
        <v>6</v>
      </c>
      <c r="H62" s="31">
        <v>7</v>
      </c>
      <c r="I62" s="31">
        <v>8</v>
      </c>
      <c r="J62" s="31">
        <v>9</v>
      </c>
      <c r="K62" s="31">
        <v>10</v>
      </c>
      <c r="L62" s="31">
        <v>11</v>
      </c>
      <c r="M62" s="31">
        <v>12</v>
      </c>
      <c r="N62" s="31">
        <v>13</v>
      </c>
      <c r="O62" s="31">
        <v>14</v>
      </c>
      <c r="P62" s="31">
        <v>15</v>
      </c>
      <c r="Q62" s="31">
        <v>16</v>
      </c>
      <c r="R62" s="31">
        <v>17</v>
      </c>
      <c r="S62" s="31">
        <v>18</v>
      </c>
      <c r="T62" s="31">
        <v>19</v>
      </c>
      <c r="U62" s="31">
        <v>20</v>
      </c>
      <c r="V62" s="31">
        <v>21</v>
      </c>
      <c r="W62" s="31">
        <v>22</v>
      </c>
      <c r="X62" s="31">
        <v>23</v>
      </c>
      <c r="Y62" s="31">
        <v>24</v>
      </c>
      <c r="Z62" s="31">
        <v>25</v>
      </c>
    </row>
    <row r="63" spans="1:27">
      <c r="A63" s="27" t="s">
        <v>15</v>
      </c>
    </row>
    <row r="64" spans="1:27">
      <c r="A64" s="44" t="s">
        <v>27</v>
      </c>
      <c r="B64" s="23">
        <f t="shared" ref="B64:Z67" si="2">B50-B$58</f>
        <v>2221.04</v>
      </c>
      <c r="C64" s="23">
        <f t="shared" si="2"/>
        <v>-10</v>
      </c>
      <c r="D64" s="23">
        <f t="shared" si="2"/>
        <v>-10</v>
      </c>
      <c r="E64" s="23">
        <f t="shared" si="2"/>
        <v>-10</v>
      </c>
      <c r="F64" s="23">
        <f t="shared" si="2"/>
        <v>-10</v>
      </c>
      <c r="G64" s="23">
        <f t="shared" si="2"/>
        <v>-10</v>
      </c>
      <c r="H64" s="23">
        <f t="shared" si="2"/>
        <v>-10</v>
      </c>
      <c r="I64" s="23">
        <f t="shared" si="2"/>
        <v>-10</v>
      </c>
      <c r="J64" s="23">
        <f t="shared" si="2"/>
        <v>-10</v>
      </c>
      <c r="K64" s="23">
        <f t="shared" si="2"/>
        <v>-10</v>
      </c>
      <c r="L64" s="23">
        <f t="shared" si="2"/>
        <v>-10</v>
      </c>
      <c r="M64" s="23">
        <f t="shared" si="2"/>
        <v>-10</v>
      </c>
      <c r="N64" s="23">
        <f t="shared" si="2"/>
        <v>-10</v>
      </c>
      <c r="O64" s="23">
        <f t="shared" si="2"/>
        <v>-10</v>
      </c>
      <c r="P64" s="23">
        <f t="shared" si="2"/>
        <v>-10</v>
      </c>
      <c r="Q64" s="23">
        <f t="shared" si="2"/>
        <v>-10</v>
      </c>
      <c r="R64" s="23">
        <f t="shared" si="2"/>
        <v>-10</v>
      </c>
      <c r="S64" s="23">
        <f t="shared" si="2"/>
        <v>-10</v>
      </c>
      <c r="T64" s="23">
        <f t="shared" si="2"/>
        <v>-10</v>
      </c>
      <c r="U64" s="23">
        <f t="shared" si="2"/>
        <v>-10</v>
      </c>
      <c r="V64" s="23">
        <f t="shared" si="2"/>
        <v>-10</v>
      </c>
      <c r="W64" s="23">
        <f t="shared" si="2"/>
        <v>-10</v>
      </c>
      <c r="X64" s="23">
        <f t="shared" si="2"/>
        <v>-10</v>
      </c>
      <c r="Y64" s="23">
        <f t="shared" si="2"/>
        <v>-10</v>
      </c>
      <c r="Z64" s="23">
        <f t="shared" si="2"/>
        <v>-10</v>
      </c>
    </row>
    <row r="65" spans="1:26">
      <c r="A65" s="44" t="s">
        <v>28</v>
      </c>
      <c r="B65" s="23">
        <f t="shared" si="2"/>
        <v>5814.7039999999997</v>
      </c>
      <c r="C65" s="23">
        <f t="shared" si="2"/>
        <v>-10</v>
      </c>
      <c r="D65" s="23">
        <f t="shared" si="2"/>
        <v>-10</v>
      </c>
      <c r="E65" s="23">
        <f t="shared" si="2"/>
        <v>-10</v>
      </c>
      <c r="F65" s="23">
        <f t="shared" si="2"/>
        <v>-10</v>
      </c>
      <c r="G65" s="23">
        <f t="shared" si="2"/>
        <v>-10</v>
      </c>
      <c r="H65" s="23">
        <f t="shared" si="2"/>
        <v>-10</v>
      </c>
      <c r="I65" s="23">
        <f t="shared" si="2"/>
        <v>-10</v>
      </c>
      <c r="J65" s="23">
        <f t="shared" si="2"/>
        <v>-10</v>
      </c>
      <c r="K65" s="23">
        <f t="shared" si="2"/>
        <v>-10</v>
      </c>
      <c r="L65" s="23">
        <f t="shared" si="2"/>
        <v>-10</v>
      </c>
      <c r="M65" s="23">
        <f t="shared" si="2"/>
        <v>-10</v>
      </c>
      <c r="N65" s="23">
        <f t="shared" si="2"/>
        <v>-10</v>
      </c>
      <c r="O65" s="23">
        <f t="shared" si="2"/>
        <v>-10</v>
      </c>
      <c r="P65" s="23">
        <f t="shared" si="2"/>
        <v>-10</v>
      </c>
      <c r="Q65" s="23">
        <f t="shared" si="2"/>
        <v>-10</v>
      </c>
      <c r="R65" s="23">
        <f t="shared" si="2"/>
        <v>-10</v>
      </c>
      <c r="S65" s="23">
        <f t="shared" si="2"/>
        <v>-10</v>
      </c>
      <c r="T65" s="23">
        <f t="shared" si="2"/>
        <v>-10</v>
      </c>
      <c r="U65" s="23">
        <f t="shared" si="2"/>
        <v>-10</v>
      </c>
      <c r="V65" s="23">
        <f t="shared" si="2"/>
        <v>-10</v>
      </c>
      <c r="W65" s="23">
        <f t="shared" si="2"/>
        <v>-10</v>
      </c>
      <c r="X65" s="23">
        <f t="shared" si="2"/>
        <v>-10</v>
      </c>
      <c r="Y65" s="23">
        <f t="shared" si="2"/>
        <v>-10</v>
      </c>
      <c r="Z65" s="23">
        <f t="shared" si="2"/>
        <v>-10</v>
      </c>
    </row>
    <row r="66" spans="1:26">
      <c r="A66" s="44" t="s">
        <v>29</v>
      </c>
      <c r="B66" s="23">
        <f t="shared" si="2"/>
        <v>11205.199999999999</v>
      </c>
      <c r="C66" s="23">
        <f t="shared" si="2"/>
        <v>-10</v>
      </c>
      <c r="D66" s="23">
        <f t="shared" si="2"/>
        <v>-10</v>
      </c>
      <c r="E66" s="23">
        <f t="shared" si="2"/>
        <v>-10</v>
      </c>
      <c r="F66" s="23">
        <f t="shared" si="2"/>
        <v>-10</v>
      </c>
      <c r="G66" s="23">
        <f t="shared" si="2"/>
        <v>-10</v>
      </c>
      <c r="H66" s="23">
        <f t="shared" si="2"/>
        <v>-10</v>
      </c>
      <c r="I66" s="23">
        <f t="shared" si="2"/>
        <v>-10</v>
      </c>
      <c r="J66" s="23">
        <f t="shared" si="2"/>
        <v>-10</v>
      </c>
      <c r="K66" s="23">
        <f t="shared" si="2"/>
        <v>-10</v>
      </c>
      <c r="L66" s="23">
        <f t="shared" si="2"/>
        <v>-10</v>
      </c>
      <c r="M66" s="23">
        <f t="shared" si="2"/>
        <v>-10</v>
      </c>
      <c r="N66" s="23">
        <f t="shared" si="2"/>
        <v>-10</v>
      </c>
      <c r="O66" s="23">
        <f t="shared" si="2"/>
        <v>-10</v>
      </c>
      <c r="P66" s="23">
        <f t="shared" si="2"/>
        <v>-10</v>
      </c>
      <c r="Q66" s="23">
        <f t="shared" si="2"/>
        <v>-10</v>
      </c>
      <c r="R66" s="23">
        <f t="shared" si="2"/>
        <v>-10</v>
      </c>
      <c r="S66" s="23">
        <f t="shared" si="2"/>
        <v>-10</v>
      </c>
      <c r="T66" s="23">
        <f t="shared" si="2"/>
        <v>-10</v>
      </c>
      <c r="U66" s="23">
        <f t="shared" si="2"/>
        <v>-10</v>
      </c>
      <c r="V66" s="23">
        <f t="shared" si="2"/>
        <v>-10</v>
      </c>
      <c r="W66" s="23">
        <f t="shared" si="2"/>
        <v>-10</v>
      </c>
      <c r="X66" s="23">
        <f t="shared" si="2"/>
        <v>-10</v>
      </c>
      <c r="Y66" s="23">
        <f t="shared" si="2"/>
        <v>-10</v>
      </c>
      <c r="Z66" s="23">
        <f t="shared" si="2"/>
        <v>-10</v>
      </c>
    </row>
    <row r="67" spans="1:26">
      <c r="A67" s="1" t="s">
        <v>30</v>
      </c>
      <c r="B67" s="23">
        <f>B53-B$58</f>
        <v>22435.399999999998</v>
      </c>
      <c r="C67" s="23">
        <f t="shared" si="2"/>
        <v>-10</v>
      </c>
      <c r="D67" s="23">
        <f t="shared" si="2"/>
        <v>-10</v>
      </c>
      <c r="E67" s="23">
        <f t="shared" si="2"/>
        <v>-10</v>
      </c>
      <c r="F67" s="23">
        <f t="shared" si="2"/>
        <v>-10</v>
      </c>
      <c r="G67" s="23">
        <f t="shared" si="2"/>
        <v>-10</v>
      </c>
      <c r="H67" s="23">
        <f t="shared" si="2"/>
        <v>-10</v>
      </c>
      <c r="I67" s="23">
        <f t="shared" si="2"/>
        <v>-10</v>
      </c>
      <c r="J67" s="23">
        <f t="shared" si="2"/>
        <v>-10</v>
      </c>
      <c r="K67" s="23">
        <f t="shared" si="2"/>
        <v>-10</v>
      </c>
      <c r="L67" s="23">
        <f t="shared" si="2"/>
        <v>-10</v>
      </c>
      <c r="M67" s="23">
        <f t="shared" si="2"/>
        <v>-10</v>
      </c>
      <c r="N67" s="23">
        <f t="shared" si="2"/>
        <v>-10</v>
      </c>
      <c r="O67" s="23">
        <f t="shared" si="2"/>
        <v>-10</v>
      </c>
      <c r="P67" s="23">
        <f t="shared" si="2"/>
        <v>-10</v>
      </c>
      <c r="Q67" s="23">
        <f t="shared" si="2"/>
        <v>-10</v>
      </c>
      <c r="R67" s="23">
        <f t="shared" si="2"/>
        <v>-10</v>
      </c>
      <c r="S67" s="23">
        <f t="shared" si="2"/>
        <v>-10</v>
      </c>
      <c r="T67" s="23">
        <f t="shared" si="2"/>
        <v>-10</v>
      </c>
      <c r="U67" s="23">
        <f t="shared" si="2"/>
        <v>-10</v>
      </c>
      <c r="V67" s="23">
        <f t="shared" si="2"/>
        <v>-10</v>
      </c>
      <c r="W67" s="23">
        <f t="shared" si="2"/>
        <v>-10</v>
      </c>
      <c r="X67" s="23">
        <f t="shared" si="2"/>
        <v>-10</v>
      </c>
      <c r="Y67" s="23">
        <f t="shared" si="2"/>
        <v>-10</v>
      </c>
      <c r="Z67" s="23">
        <f t="shared" si="2"/>
        <v>-10</v>
      </c>
    </row>
    <row r="68" spans="1:26">
      <c r="A68" s="1"/>
    </row>
    <row r="69" spans="1:26">
      <c r="A69" s="27" t="s">
        <v>16</v>
      </c>
    </row>
    <row r="70" spans="1:26">
      <c r="A70" s="44" t="s">
        <v>27</v>
      </c>
      <c r="B70" s="23">
        <f>B64/(1+$B$9)^$B$36</f>
        <v>2000.9369369369367</v>
      </c>
      <c r="C70" s="23">
        <f t="shared" ref="C70:Z70" si="3">C64/(1+$B$9)^C$36</f>
        <v>-8.116224332440547</v>
      </c>
      <c r="D70" s="23">
        <f t="shared" si="3"/>
        <v>-7.3119138130095021</v>
      </c>
      <c r="E70" s="23">
        <f t="shared" si="3"/>
        <v>-6.5873097414500013</v>
      </c>
      <c r="F70" s="23">
        <f t="shared" si="3"/>
        <v>-5.9345132805855867</v>
      </c>
      <c r="G70" s="23">
        <f t="shared" si="3"/>
        <v>-5.3464083608879154</v>
      </c>
      <c r="H70" s="23">
        <f t="shared" si="3"/>
        <v>-4.8165841089080317</v>
      </c>
      <c r="I70" s="23">
        <f t="shared" si="3"/>
        <v>-4.3392649629802076</v>
      </c>
      <c r="J70" s="23">
        <f t="shared" si="3"/>
        <v>-3.9092477143965834</v>
      </c>
      <c r="K70" s="23">
        <f t="shared" si="3"/>
        <v>-3.5218447877446692</v>
      </c>
      <c r="L70" s="23">
        <f t="shared" si="3"/>
        <v>-3.1728331421123146</v>
      </c>
      <c r="M70" s="23">
        <f t="shared" si="3"/>
        <v>-2.8584082361372203</v>
      </c>
      <c r="N70" s="23">
        <f t="shared" si="3"/>
        <v>-2.5751425550785765</v>
      </c>
      <c r="O70" s="23">
        <f t="shared" si="3"/>
        <v>-2.3199482478185374</v>
      </c>
      <c r="P70" s="23">
        <f t="shared" si="3"/>
        <v>-2.0900434665031868</v>
      </c>
      <c r="Q70" s="23">
        <f t="shared" si="3"/>
        <v>-1.8829220418947625</v>
      </c>
      <c r="R70" s="23">
        <f t="shared" si="3"/>
        <v>-1.6963261638691554</v>
      </c>
      <c r="S70" s="23">
        <f t="shared" si="3"/>
        <v>-1.5282217692514912</v>
      </c>
      <c r="T70" s="23">
        <f t="shared" si="3"/>
        <v>-1.3767763686950369</v>
      </c>
      <c r="U70" s="23">
        <f t="shared" si="3"/>
        <v>-1.2403390708964297</v>
      </c>
      <c r="V70" s="23">
        <f t="shared" si="3"/>
        <v>-1.1174225863931797</v>
      </c>
      <c r="W70" s="23">
        <f t="shared" si="3"/>
        <v>-1.0066870147686304</v>
      </c>
      <c r="X70" s="23">
        <f t="shared" si="3"/>
        <v>-0.90692523853029772</v>
      </c>
      <c r="Y70" s="23">
        <f t="shared" si="3"/>
        <v>-0.8170497644417094</v>
      </c>
      <c r="Z70" s="23">
        <f t="shared" si="3"/>
        <v>-0.73608086886640478</v>
      </c>
    </row>
    <row r="71" spans="1:26">
      <c r="A71" s="44" t="s">
        <v>28</v>
      </c>
      <c r="B71" s="23">
        <f>B65/(1+$B$9)^$B$36</f>
        <v>5238.4720720720716</v>
      </c>
      <c r="C71" s="23">
        <f t="shared" ref="C71:Z71" si="4">C65/(1+$B$9)^C$36</f>
        <v>-8.116224332440547</v>
      </c>
      <c r="D71" s="23">
        <f t="shared" si="4"/>
        <v>-7.3119138130095021</v>
      </c>
      <c r="E71" s="23">
        <f t="shared" si="4"/>
        <v>-6.5873097414500013</v>
      </c>
      <c r="F71" s="23">
        <f t="shared" si="4"/>
        <v>-5.9345132805855867</v>
      </c>
      <c r="G71" s="23">
        <f t="shared" si="4"/>
        <v>-5.3464083608879154</v>
      </c>
      <c r="H71" s="23">
        <f t="shared" si="4"/>
        <v>-4.8165841089080317</v>
      </c>
      <c r="I71" s="23">
        <f t="shared" si="4"/>
        <v>-4.3392649629802076</v>
      </c>
      <c r="J71" s="23">
        <f t="shared" si="4"/>
        <v>-3.9092477143965834</v>
      </c>
      <c r="K71" s="23">
        <f t="shared" si="4"/>
        <v>-3.5218447877446692</v>
      </c>
      <c r="L71" s="23">
        <f t="shared" si="4"/>
        <v>-3.1728331421123146</v>
      </c>
      <c r="M71" s="23">
        <f t="shared" si="4"/>
        <v>-2.8584082361372203</v>
      </c>
      <c r="N71" s="23">
        <f t="shared" si="4"/>
        <v>-2.5751425550785765</v>
      </c>
      <c r="O71" s="23">
        <f t="shared" si="4"/>
        <v>-2.3199482478185374</v>
      </c>
      <c r="P71" s="23">
        <f t="shared" si="4"/>
        <v>-2.0900434665031868</v>
      </c>
      <c r="Q71" s="23">
        <f t="shared" si="4"/>
        <v>-1.8829220418947625</v>
      </c>
      <c r="R71" s="23">
        <f t="shared" si="4"/>
        <v>-1.6963261638691554</v>
      </c>
      <c r="S71" s="23">
        <f t="shared" si="4"/>
        <v>-1.5282217692514912</v>
      </c>
      <c r="T71" s="23">
        <f t="shared" si="4"/>
        <v>-1.3767763686950369</v>
      </c>
      <c r="U71" s="23">
        <f t="shared" si="4"/>
        <v>-1.2403390708964297</v>
      </c>
      <c r="V71" s="23">
        <f t="shared" si="4"/>
        <v>-1.1174225863931797</v>
      </c>
      <c r="W71" s="23">
        <f t="shared" si="4"/>
        <v>-1.0066870147686304</v>
      </c>
      <c r="X71" s="23">
        <f t="shared" si="4"/>
        <v>-0.90692523853029772</v>
      </c>
      <c r="Y71" s="23">
        <f t="shared" si="4"/>
        <v>-0.8170497644417094</v>
      </c>
      <c r="Z71" s="23">
        <f t="shared" si="4"/>
        <v>-0.73608086886640478</v>
      </c>
    </row>
    <row r="72" spans="1:26">
      <c r="A72" s="44" t="s">
        <v>29</v>
      </c>
      <c r="B72" s="23">
        <f>B66/(1+$B$9)^$B$36</f>
        <v>10094.774774774773</v>
      </c>
      <c r="C72" s="23">
        <f t="shared" ref="C72:Z72" si="5">C66/(1+$B$9)^C$36</f>
        <v>-8.116224332440547</v>
      </c>
      <c r="D72" s="23">
        <f t="shared" si="5"/>
        <v>-7.3119138130095021</v>
      </c>
      <c r="E72" s="23">
        <f t="shared" si="5"/>
        <v>-6.5873097414500013</v>
      </c>
      <c r="F72" s="23">
        <f t="shared" si="5"/>
        <v>-5.9345132805855867</v>
      </c>
      <c r="G72" s="23">
        <f t="shared" si="5"/>
        <v>-5.3464083608879154</v>
      </c>
      <c r="H72" s="23">
        <f t="shared" si="5"/>
        <v>-4.8165841089080317</v>
      </c>
      <c r="I72" s="23">
        <f t="shared" si="5"/>
        <v>-4.3392649629802076</v>
      </c>
      <c r="J72" s="23">
        <f t="shared" si="5"/>
        <v>-3.9092477143965834</v>
      </c>
      <c r="K72" s="23">
        <f t="shared" si="5"/>
        <v>-3.5218447877446692</v>
      </c>
      <c r="L72" s="23">
        <f t="shared" si="5"/>
        <v>-3.1728331421123146</v>
      </c>
      <c r="M72" s="23">
        <f t="shared" si="5"/>
        <v>-2.8584082361372203</v>
      </c>
      <c r="N72" s="23">
        <f t="shared" si="5"/>
        <v>-2.5751425550785765</v>
      </c>
      <c r="O72" s="23">
        <f t="shared" si="5"/>
        <v>-2.3199482478185374</v>
      </c>
      <c r="P72" s="23">
        <f t="shared" si="5"/>
        <v>-2.0900434665031868</v>
      </c>
      <c r="Q72" s="23">
        <f t="shared" si="5"/>
        <v>-1.8829220418947625</v>
      </c>
      <c r="R72" s="23">
        <f t="shared" si="5"/>
        <v>-1.6963261638691554</v>
      </c>
      <c r="S72" s="23">
        <f t="shared" si="5"/>
        <v>-1.5282217692514912</v>
      </c>
      <c r="T72" s="23">
        <f t="shared" si="5"/>
        <v>-1.3767763686950369</v>
      </c>
      <c r="U72" s="23">
        <f t="shared" si="5"/>
        <v>-1.2403390708964297</v>
      </c>
      <c r="V72" s="23">
        <f t="shared" si="5"/>
        <v>-1.1174225863931797</v>
      </c>
      <c r="W72" s="23">
        <f t="shared" si="5"/>
        <v>-1.0066870147686304</v>
      </c>
      <c r="X72" s="23">
        <f t="shared" si="5"/>
        <v>-0.90692523853029772</v>
      </c>
      <c r="Y72" s="23">
        <f t="shared" si="5"/>
        <v>-0.8170497644417094</v>
      </c>
      <c r="Z72" s="23">
        <f t="shared" si="5"/>
        <v>-0.73608086886640478</v>
      </c>
    </row>
    <row r="73" spans="1:26">
      <c r="A73" s="1" t="s">
        <v>30</v>
      </c>
      <c r="B73" s="23">
        <f>B67/(1+$B$9)^$B$36</f>
        <v>20212.072072072067</v>
      </c>
      <c r="C73" s="23">
        <f t="shared" ref="C73:Z73" si="6">C67/(1+$B$9)^$B$36</f>
        <v>-9.0090090090090076</v>
      </c>
      <c r="D73" s="23">
        <f t="shared" si="6"/>
        <v>-9.0090090090090076</v>
      </c>
      <c r="E73" s="23">
        <f t="shared" si="6"/>
        <v>-9.0090090090090076</v>
      </c>
      <c r="F73" s="23">
        <f t="shared" si="6"/>
        <v>-9.0090090090090076</v>
      </c>
      <c r="G73" s="23">
        <f t="shared" si="6"/>
        <v>-9.0090090090090076</v>
      </c>
      <c r="H73" s="23">
        <f t="shared" si="6"/>
        <v>-9.0090090090090076</v>
      </c>
      <c r="I73" s="23">
        <f t="shared" si="6"/>
        <v>-9.0090090090090076</v>
      </c>
      <c r="J73" s="23">
        <f t="shared" si="6"/>
        <v>-9.0090090090090076</v>
      </c>
      <c r="K73" s="23">
        <f t="shared" si="6"/>
        <v>-9.0090090090090076</v>
      </c>
      <c r="L73" s="23">
        <f t="shared" si="6"/>
        <v>-9.0090090090090076</v>
      </c>
      <c r="M73" s="23">
        <f t="shared" si="6"/>
        <v>-9.0090090090090076</v>
      </c>
      <c r="N73" s="23">
        <f t="shared" si="6"/>
        <v>-9.0090090090090076</v>
      </c>
      <c r="O73" s="23">
        <f t="shared" si="6"/>
        <v>-9.0090090090090076</v>
      </c>
      <c r="P73" s="23">
        <f t="shared" si="6"/>
        <v>-9.0090090090090076</v>
      </c>
      <c r="Q73" s="23">
        <f t="shared" si="6"/>
        <v>-9.0090090090090076</v>
      </c>
      <c r="R73" s="23">
        <f t="shared" si="6"/>
        <v>-9.0090090090090076</v>
      </c>
      <c r="S73" s="23">
        <f t="shared" si="6"/>
        <v>-9.0090090090090076</v>
      </c>
      <c r="T73" s="23">
        <f t="shared" si="6"/>
        <v>-9.0090090090090076</v>
      </c>
      <c r="U73" s="23">
        <f t="shared" si="6"/>
        <v>-9.0090090090090076</v>
      </c>
      <c r="V73" s="23">
        <f t="shared" si="6"/>
        <v>-9.0090090090090076</v>
      </c>
      <c r="W73" s="23">
        <f t="shared" si="6"/>
        <v>-9.0090090090090076</v>
      </c>
      <c r="X73" s="23">
        <f t="shared" si="6"/>
        <v>-9.0090090090090076</v>
      </c>
      <c r="Y73" s="23">
        <f t="shared" si="6"/>
        <v>-9.0090090090090076</v>
      </c>
      <c r="Z73" s="23">
        <f t="shared" si="6"/>
        <v>-9.0090090090090076</v>
      </c>
    </row>
    <row r="74" spans="1:26">
      <c r="A74" s="1"/>
    </row>
    <row r="75" spans="1:26">
      <c r="A75" s="27" t="s">
        <v>17</v>
      </c>
    </row>
    <row r="76" spans="1:26">
      <c r="A76" s="44" t="s">
        <v>27</v>
      </c>
      <c r="B76" s="23">
        <f>B70</f>
        <v>2000.9369369369367</v>
      </c>
      <c r="C76" s="23">
        <f t="shared" ref="C76:J79" si="7">(B76+C70)*(1+$B$10)</f>
        <v>1992.8207126044961</v>
      </c>
      <c r="D76" s="23">
        <f t="shared" si="7"/>
        <v>1985.5087987914865</v>
      </c>
      <c r="E76" s="23">
        <f t="shared" si="7"/>
        <v>1978.9214890500364</v>
      </c>
      <c r="F76" s="23">
        <f t="shared" si="7"/>
        <v>1972.9869757694507</v>
      </c>
      <c r="G76" s="23">
        <f t="shared" si="7"/>
        <v>1967.6405674085629</v>
      </c>
      <c r="H76" s="23">
        <f t="shared" si="7"/>
        <v>1962.8239832996549</v>
      </c>
      <c r="I76" s="23">
        <f t="shared" si="7"/>
        <v>1958.4847183366746</v>
      </c>
      <c r="J76" s="23">
        <f t="shared" si="7"/>
        <v>1954.5754706222781</v>
      </c>
      <c r="K76" s="23">
        <f t="shared" ref="K76:Z79" si="8">J76</f>
        <v>1954.5754706222781</v>
      </c>
      <c r="L76" s="23">
        <f t="shared" si="8"/>
        <v>1954.5754706222781</v>
      </c>
      <c r="M76" s="23">
        <f t="shared" si="8"/>
        <v>1954.5754706222781</v>
      </c>
      <c r="N76" s="23">
        <f t="shared" si="8"/>
        <v>1954.5754706222781</v>
      </c>
      <c r="O76" s="23">
        <f t="shared" si="8"/>
        <v>1954.5754706222781</v>
      </c>
      <c r="P76" s="23">
        <f t="shared" si="8"/>
        <v>1954.5754706222781</v>
      </c>
      <c r="Q76" s="23">
        <f t="shared" si="8"/>
        <v>1954.5754706222781</v>
      </c>
      <c r="R76" s="23">
        <f t="shared" si="8"/>
        <v>1954.5754706222781</v>
      </c>
      <c r="S76" s="23">
        <f t="shared" si="8"/>
        <v>1954.5754706222781</v>
      </c>
      <c r="T76" s="23">
        <f t="shared" si="8"/>
        <v>1954.5754706222781</v>
      </c>
      <c r="U76" s="23">
        <f t="shared" si="8"/>
        <v>1954.5754706222781</v>
      </c>
      <c r="V76" s="23">
        <f t="shared" si="8"/>
        <v>1954.5754706222781</v>
      </c>
      <c r="W76" s="23">
        <f t="shared" si="8"/>
        <v>1954.5754706222781</v>
      </c>
      <c r="X76" s="23">
        <f t="shared" si="8"/>
        <v>1954.5754706222781</v>
      </c>
      <c r="Y76" s="23">
        <f t="shared" si="8"/>
        <v>1954.5754706222781</v>
      </c>
      <c r="Z76" s="23">
        <f t="shared" si="8"/>
        <v>1954.5754706222781</v>
      </c>
    </row>
    <row r="77" spans="1:26">
      <c r="A77" s="44" t="s">
        <v>28</v>
      </c>
      <c r="B77" s="23">
        <f>B71</f>
        <v>5238.4720720720716</v>
      </c>
      <c r="C77" s="23">
        <f t="shared" si="7"/>
        <v>5230.3558477396309</v>
      </c>
      <c r="D77" s="23">
        <f t="shared" si="7"/>
        <v>5223.0439339266213</v>
      </c>
      <c r="E77" s="23">
        <f t="shared" si="7"/>
        <v>5216.4566241851717</v>
      </c>
      <c r="F77" s="23">
        <f t="shared" si="7"/>
        <v>5210.522110904586</v>
      </c>
      <c r="G77" s="23">
        <f t="shared" si="7"/>
        <v>5205.1757025436982</v>
      </c>
      <c r="H77" s="23">
        <f t="shared" si="7"/>
        <v>5200.3591184347906</v>
      </c>
      <c r="I77" s="23">
        <f t="shared" si="7"/>
        <v>5196.0198534718102</v>
      </c>
      <c r="J77" s="23">
        <f t="shared" si="7"/>
        <v>5192.1106057574134</v>
      </c>
      <c r="K77" s="23">
        <f t="shared" si="8"/>
        <v>5192.1106057574134</v>
      </c>
      <c r="L77" s="23">
        <f t="shared" si="8"/>
        <v>5192.1106057574134</v>
      </c>
      <c r="M77" s="23">
        <f t="shared" si="8"/>
        <v>5192.1106057574134</v>
      </c>
      <c r="N77" s="23">
        <f t="shared" si="8"/>
        <v>5192.1106057574134</v>
      </c>
      <c r="O77" s="23">
        <f t="shared" si="8"/>
        <v>5192.1106057574134</v>
      </c>
      <c r="P77" s="23">
        <f t="shared" si="8"/>
        <v>5192.1106057574134</v>
      </c>
      <c r="Q77" s="23">
        <f t="shared" si="8"/>
        <v>5192.1106057574134</v>
      </c>
      <c r="R77" s="23">
        <f t="shared" si="8"/>
        <v>5192.1106057574134</v>
      </c>
      <c r="S77" s="23">
        <f t="shared" si="8"/>
        <v>5192.1106057574134</v>
      </c>
      <c r="T77" s="23">
        <f t="shared" si="8"/>
        <v>5192.1106057574134</v>
      </c>
      <c r="U77" s="23">
        <f t="shared" si="8"/>
        <v>5192.1106057574134</v>
      </c>
      <c r="V77" s="23">
        <f t="shared" si="8"/>
        <v>5192.1106057574134</v>
      </c>
      <c r="W77" s="23">
        <f t="shared" si="8"/>
        <v>5192.1106057574134</v>
      </c>
      <c r="X77" s="23">
        <f t="shared" si="8"/>
        <v>5192.1106057574134</v>
      </c>
      <c r="Y77" s="23">
        <f t="shared" si="8"/>
        <v>5192.1106057574134</v>
      </c>
      <c r="Z77" s="23">
        <f t="shared" si="8"/>
        <v>5192.1106057574134</v>
      </c>
    </row>
    <row r="78" spans="1:26">
      <c r="A78" s="44" t="s">
        <v>29</v>
      </c>
      <c r="B78" s="23">
        <f>B72</f>
        <v>10094.774774774773</v>
      </c>
      <c r="C78" s="23">
        <f t="shared" si="7"/>
        <v>10086.658550442333</v>
      </c>
      <c r="D78" s="23">
        <f t="shared" si="7"/>
        <v>10079.346636629323</v>
      </c>
      <c r="E78" s="23">
        <f t="shared" si="7"/>
        <v>10072.759326887874</v>
      </c>
      <c r="F78" s="23">
        <f t="shared" si="7"/>
        <v>10066.824813607289</v>
      </c>
      <c r="G78" s="23">
        <f t="shared" si="7"/>
        <v>10061.4784052464</v>
      </c>
      <c r="H78" s="23">
        <f t="shared" si="7"/>
        <v>10056.661821137492</v>
      </c>
      <c r="I78" s="23">
        <f t="shared" si="7"/>
        <v>10052.322556174511</v>
      </c>
      <c r="J78" s="23">
        <f t="shared" si="7"/>
        <v>10048.413308460114</v>
      </c>
      <c r="K78" s="23">
        <f t="shared" si="8"/>
        <v>10048.413308460114</v>
      </c>
      <c r="L78" s="23">
        <f t="shared" si="8"/>
        <v>10048.413308460114</v>
      </c>
      <c r="M78" s="23">
        <f t="shared" si="8"/>
        <v>10048.413308460114</v>
      </c>
      <c r="N78" s="23">
        <f t="shared" si="8"/>
        <v>10048.413308460114</v>
      </c>
      <c r="O78" s="23">
        <f t="shared" si="8"/>
        <v>10048.413308460114</v>
      </c>
      <c r="P78" s="23">
        <f t="shared" si="8"/>
        <v>10048.413308460114</v>
      </c>
      <c r="Q78" s="23">
        <f t="shared" si="8"/>
        <v>10048.413308460114</v>
      </c>
      <c r="R78" s="23">
        <f t="shared" si="8"/>
        <v>10048.413308460114</v>
      </c>
      <c r="S78" s="23">
        <f t="shared" si="8"/>
        <v>10048.413308460114</v>
      </c>
      <c r="T78" s="23">
        <f t="shared" si="8"/>
        <v>10048.413308460114</v>
      </c>
      <c r="U78" s="23">
        <f t="shared" si="8"/>
        <v>10048.413308460114</v>
      </c>
      <c r="V78" s="23">
        <f t="shared" si="8"/>
        <v>10048.413308460114</v>
      </c>
      <c r="W78" s="23">
        <f t="shared" si="8"/>
        <v>10048.413308460114</v>
      </c>
      <c r="X78" s="23">
        <f t="shared" si="8"/>
        <v>10048.413308460114</v>
      </c>
      <c r="Y78" s="23">
        <f t="shared" si="8"/>
        <v>10048.413308460114</v>
      </c>
      <c r="Z78" s="23">
        <f t="shared" si="8"/>
        <v>10048.413308460114</v>
      </c>
    </row>
    <row r="79" spans="1:26">
      <c r="A79" s="1" t="s">
        <v>30</v>
      </c>
      <c r="B79" s="23">
        <f>B73</f>
        <v>20212.072072072067</v>
      </c>
      <c r="C79" s="23">
        <f t="shared" si="7"/>
        <v>20203.063063063059</v>
      </c>
      <c r="D79" s="23">
        <f t="shared" si="7"/>
        <v>20194.05405405405</v>
      </c>
      <c r="E79" s="23">
        <f t="shared" si="7"/>
        <v>20185.045045045041</v>
      </c>
      <c r="F79" s="23">
        <f t="shared" si="7"/>
        <v>20176.036036036032</v>
      </c>
      <c r="G79" s="23">
        <f t="shared" si="7"/>
        <v>20167.027027027023</v>
      </c>
      <c r="H79" s="23">
        <f t="shared" si="7"/>
        <v>20158.018018018014</v>
      </c>
      <c r="I79" s="23">
        <f t="shared" si="7"/>
        <v>20149.009009009005</v>
      </c>
      <c r="J79" s="23">
        <f t="shared" si="7"/>
        <v>20139.999999999996</v>
      </c>
      <c r="K79" s="23">
        <f t="shared" si="8"/>
        <v>20139.999999999996</v>
      </c>
      <c r="L79" s="23">
        <f t="shared" si="8"/>
        <v>20139.999999999996</v>
      </c>
      <c r="M79" s="23">
        <f t="shared" si="8"/>
        <v>20139.999999999996</v>
      </c>
      <c r="N79" s="23">
        <f t="shared" si="8"/>
        <v>20139.999999999996</v>
      </c>
      <c r="O79" s="23">
        <f t="shared" si="8"/>
        <v>20139.999999999996</v>
      </c>
      <c r="P79" s="23">
        <f t="shared" si="8"/>
        <v>20139.999999999996</v>
      </c>
      <c r="Q79" s="23">
        <f t="shared" si="8"/>
        <v>20139.999999999996</v>
      </c>
      <c r="R79" s="23">
        <f t="shared" si="8"/>
        <v>20139.999999999996</v>
      </c>
      <c r="S79" s="23">
        <f t="shared" si="8"/>
        <v>20139.999999999996</v>
      </c>
      <c r="T79" s="23">
        <f t="shared" si="8"/>
        <v>20139.999999999996</v>
      </c>
      <c r="U79" s="23">
        <f t="shared" si="8"/>
        <v>20139.999999999996</v>
      </c>
      <c r="V79" s="23">
        <f t="shared" si="8"/>
        <v>20139.999999999996</v>
      </c>
      <c r="W79" s="23">
        <f t="shared" si="8"/>
        <v>20139.999999999996</v>
      </c>
      <c r="X79" s="23">
        <f t="shared" si="8"/>
        <v>20139.999999999996</v>
      </c>
      <c r="Y79" s="23">
        <f t="shared" si="8"/>
        <v>20139.999999999996</v>
      </c>
      <c r="Z79" s="23">
        <f t="shared" si="8"/>
        <v>20139.999999999996</v>
      </c>
    </row>
    <row r="81" spans="1:26" s="41" customFormat="1">
      <c r="A81" s="39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s="38" customFormat="1" ht="42.75" customHeight="1">
      <c r="A82" s="71" t="s">
        <v>47</v>
      </c>
      <c r="B82" s="72"/>
      <c r="C82" s="72"/>
    </row>
    <row r="84" spans="1:26" ht="21.75" thickBot="1">
      <c r="A84" s="62" t="s">
        <v>105</v>
      </c>
    </row>
    <row r="85" spans="1:26">
      <c r="A85" s="177" t="s">
        <v>20</v>
      </c>
      <c r="B85" s="178"/>
      <c r="F85" s="49"/>
      <c r="G85" s="49"/>
      <c r="H85" s="49"/>
      <c r="I85" s="49"/>
      <c r="J85" s="49"/>
      <c r="K85" s="49"/>
    </row>
    <row r="86" spans="1:26">
      <c r="A86" s="43" t="s">
        <v>18</v>
      </c>
      <c r="B86" s="55" t="s">
        <v>19</v>
      </c>
      <c r="F86" s="60"/>
      <c r="G86" s="60"/>
      <c r="H86" s="60"/>
      <c r="I86" s="60"/>
      <c r="J86" s="60"/>
    </row>
    <row r="87" spans="1:26">
      <c r="A87" s="3" t="s">
        <v>26</v>
      </c>
      <c r="B87" s="46">
        <v>1</v>
      </c>
      <c r="F87" s="49"/>
      <c r="G87" s="49"/>
      <c r="H87" s="49"/>
      <c r="I87" s="49"/>
      <c r="J87" s="49"/>
      <c r="K87" s="6"/>
    </row>
    <row r="88" spans="1:26">
      <c r="A88" s="3" t="s">
        <v>7</v>
      </c>
      <c r="B88" s="7">
        <v>1</v>
      </c>
      <c r="D88" s="8"/>
      <c r="F88" s="60"/>
      <c r="G88" s="60"/>
      <c r="H88" s="60"/>
      <c r="I88" s="60"/>
      <c r="J88" s="60"/>
      <c r="K88" s="6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1:26">
      <c r="A89" s="77" t="s">
        <v>45</v>
      </c>
      <c r="B89" s="78">
        <v>0.5</v>
      </c>
      <c r="D89" s="8"/>
      <c r="E89" s="1"/>
      <c r="F89" s="59"/>
      <c r="G89" s="6"/>
      <c r="H89" s="57"/>
      <c r="I89" s="6"/>
      <c r="J89" s="57"/>
      <c r="K89" s="6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1:26">
      <c r="A90" s="77" t="s">
        <v>46</v>
      </c>
      <c r="B90" s="78">
        <v>2.0833000000000001E-2</v>
      </c>
      <c r="D90" s="8"/>
      <c r="E90" s="1"/>
      <c r="F90" s="59"/>
      <c r="G90" s="6"/>
      <c r="H90" s="57"/>
      <c r="I90" s="6"/>
      <c r="J90" s="57"/>
      <c r="K90" s="6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spans="1:26">
      <c r="A91" s="3" t="s">
        <v>5</v>
      </c>
      <c r="B91" s="10">
        <v>0.11</v>
      </c>
      <c r="D91" s="8"/>
      <c r="E91" s="1"/>
      <c r="F91" s="59"/>
      <c r="G91" s="6"/>
      <c r="H91" s="57"/>
      <c r="I91" s="6"/>
      <c r="J91" s="57"/>
      <c r="K91" s="6"/>
      <c r="L91" s="12"/>
      <c r="M91" s="9"/>
      <c r="N91" s="9"/>
      <c r="O91" s="9"/>
      <c r="P91" s="9"/>
      <c r="Q91" s="9"/>
      <c r="R91" s="9"/>
      <c r="S91" s="9"/>
      <c r="T91" s="9"/>
      <c r="U91" s="9"/>
    </row>
    <row r="92" spans="1:26">
      <c r="A92" s="3" t="s">
        <v>8</v>
      </c>
      <c r="B92" s="51"/>
      <c r="C92" s="5"/>
      <c r="D92" s="8"/>
      <c r="E92" s="1"/>
      <c r="F92" s="59"/>
      <c r="G92" s="6"/>
      <c r="H92" s="6"/>
      <c r="I92" s="6"/>
      <c r="J92" s="6"/>
      <c r="K92" s="5"/>
      <c r="L92" s="12"/>
      <c r="M92" s="9"/>
      <c r="N92" s="9"/>
      <c r="O92" s="9"/>
      <c r="P92" s="9"/>
      <c r="Q92" s="9"/>
      <c r="R92" s="9"/>
      <c r="S92" s="9"/>
      <c r="T92" s="9"/>
      <c r="U92" s="9"/>
    </row>
    <row r="93" spans="1:26">
      <c r="A93" s="3"/>
      <c r="B93" s="14"/>
      <c r="D93" s="8"/>
      <c r="E93" s="1"/>
      <c r="F93" s="6"/>
      <c r="G93" s="6"/>
      <c r="H93" s="6"/>
      <c r="I93" s="6"/>
      <c r="J93" s="6"/>
      <c r="K93" s="5"/>
      <c r="L93" s="12"/>
      <c r="M93" s="9"/>
      <c r="N93" s="9"/>
      <c r="O93" s="9"/>
      <c r="P93" s="9"/>
      <c r="Q93" s="9"/>
      <c r="R93" s="9"/>
      <c r="S93" s="9"/>
      <c r="T93" s="9"/>
      <c r="U93" s="9"/>
    </row>
    <row r="94" spans="1:26">
      <c r="A94" s="3"/>
      <c r="B94" s="14"/>
      <c r="D94" s="8"/>
      <c r="E94" s="5"/>
      <c r="F94" s="5"/>
      <c r="G94" s="5"/>
      <c r="K94" s="5"/>
      <c r="L94" s="12"/>
      <c r="M94" s="9"/>
    </row>
    <row r="95" spans="1:26">
      <c r="A95" s="3" t="s">
        <v>132</v>
      </c>
      <c r="B95" s="45">
        <v>250</v>
      </c>
      <c r="C95" s="27"/>
      <c r="D95" s="8"/>
      <c r="E95" s="5"/>
      <c r="G95" s="5"/>
      <c r="K95" s="5"/>
      <c r="L95" s="9"/>
      <c r="M95" s="9"/>
      <c r="N95" s="9"/>
      <c r="O95" s="9"/>
      <c r="P95" s="9"/>
      <c r="Q95" s="9"/>
      <c r="R95" s="9"/>
      <c r="S95" s="9"/>
      <c r="T95" s="9"/>
      <c r="U95" s="9"/>
    </row>
    <row r="96" spans="1:26">
      <c r="A96" s="3" t="s">
        <v>133</v>
      </c>
      <c r="B96" s="45">
        <v>46</v>
      </c>
      <c r="C96" s="27"/>
      <c r="D96" s="8"/>
      <c r="E96" s="5"/>
      <c r="G96" s="5"/>
      <c r="K96" s="5"/>
      <c r="L96" s="9"/>
      <c r="M96" s="9"/>
      <c r="N96" s="9"/>
      <c r="O96" s="9"/>
      <c r="P96" s="9"/>
      <c r="Q96" s="9"/>
      <c r="R96" s="9"/>
      <c r="S96" s="9"/>
      <c r="T96" s="9"/>
      <c r="U96" s="9"/>
    </row>
    <row r="97" spans="1:21">
      <c r="A97" s="20" t="s">
        <v>130</v>
      </c>
      <c r="B97" s="45">
        <f>B95-B96</f>
        <v>204</v>
      </c>
      <c r="C97" s="27"/>
      <c r="D97" s="8"/>
      <c r="E97" s="5"/>
      <c r="G97" s="5"/>
      <c r="K97" s="5"/>
      <c r="L97" s="9"/>
      <c r="M97" s="9"/>
      <c r="N97" s="9"/>
      <c r="O97" s="9"/>
      <c r="P97" s="9"/>
      <c r="Q97" s="9"/>
      <c r="R97" s="9"/>
      <c r="S97" s="9"/>
      <c r="T97" s="9"/>
      <c r="U97" s="9"/>
    </row>
    <row r="98" spans="1:21">
      <c r="A98" s="20" t="s">
        <v>134</v>
      </c>
      <c r="B98" s="45">
        <f>B97*3.67</f>
        <v>748.68</v>
      </c>
      <c r="C98" s="27"/>
      <c r="D98" s="8"/>
      <c r="E98" s="5"/>
      <c r="G98" s="5"/>
      <c r="K98" s="5"/>
      <c r="L98" s="9"/>
      <c r="M98" s="9"/>
      <c r="N98" s="9"/>
      <c r="O98" s="9"/>
      <c r="P98" s="9"/>
      <c r="Q98" s="9"/>
      <c r="R98" s="9"/>
      <c r="S98" s="9"/>
      <c r="T98" s="9"/>
      <c r="U98" s="9"/>
    </row>
    <row r="99" spans="1:21">
      <c r="A99" s="20"/>
      <c r="B99" s="45"/>
      <c r="C99" s="27"/>
      <c r="D99" s="8"/>
      <c r="E99" s="5"/>
      <c r="G99" s="5"/>
      <c r="K99" s="5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 spans="1:21">
      <c r="A100" s="20"/>
      <c r="B100" s="45"/>
      <c r="C100" s="27"/>
      <c r="D100" s="8"/>
      <c r="E100" s="5"/>
      <c r="G100" s="5"/>
      <c r="K100" s="5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 spans="1:21">
      <c r="A101" s="3" t="s">
        <v>9</v>
      </c>
      <c r="B101" s="15">
        <v>0.05</v>
      </c>
      <c r="D101" s="8"/>
      <c r="E101" s="13"/>
      <c r="F101" s="61"/>
      <c r="G101" s="61"/>
      <c r="H101" s="61"/>
      <c r="K101" s="5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 spans="1:21">
      <c r="A102" s="3" t="s">
        <v>24</v>
      </c>
      <c r="B102" s="16">
        <v>25</v>
      </c>
      <c r="E102" s="27"/>
      <c r="F102" s="52"/>
      <c r="G102" s="52"/>
      <c r="H102" s="52"/>
      <c r="K102" s="5"/>
      <c r="L102" s="12"/>
      <c r="M102" s="9"/>
      <c r="N102" s="9"/>
      <c r="O102" s="9"/>
      <c r="P102" s="9"/>
      <c r="Q102" s="9"/>
      <c r="R102" s="9"/>
      <c r="S102" s="9"/>
      <c r="T102" s="9"/>
      <c r="U102" s="9"/>
    </row>
    <row r="103" spans="1:21">
      <c r="A103" s="17" t="s">
        <v>25</v>
      </c>
      <c r="B103" s="18">
        <v>10</v>
      </c>
      <c r="E103" s="27"/>
      <c r="F103" s="53"/>
      <c r="G103" s="53"/>
      <c r="H103" s="53"/>
      <c r="K103" s="5"/>
      <c r="L103" s="12"/>
      <c r="M103" s="9"/>
      <c r="N103" s="9"/>
      <c r="O103" s="9"/>
      <c r="P103" s="9"/>
      <c r="Q103" s="9"/>
      <c r="R103" s="9"/>
      <c r="S103" s="9"/>
      <c r="T103" s="9"/>
      <c r="U103" s="9"/>
    </row>
    <row r="104" spans="1:21">
      <c r="A104" s="3"/>
      <c r="B104" s="19"/>
      <c r="C104" s="29"/>
      <c r="E104" s="27"/>
      <c r="F104" s="53"/>
      <c r="G104" s="53"/>
      <c r="H104" s="53"/>
    </row>
    <row r="105" spans="1:21">
      <c r="A105" s="3"/>
      <c r="B105" s="19"/>
      <c r="C105" s="11"/>
      <c r="E105" s="27"/>
      <c r="F105" s="53"/>
      <c r="G105" s="53"/>
      <c r="H105" s="53"/>
    </row>
    <row r="106" spans="1:21">
      <c r="A106" s="20" t="s">
        <v>23</v>
      </c>
      <c r="B106" s="21"/>
      <c r="C106" s="48"/>
      <c r="E106" s="27"/>
      <c r="F106" s="53"/>
      <c r="G106" s="53"/>
      <c r="H106" s="53"/>
    </row>
    <row r="107" spans="1:21" ht="17.25">
      <c r="A107" s="43" t="s">
        <v>6</v>
      </c>
      <c r="B107" s="55" t="s">
        <v>21</v>
      </c>
      <c r="C107" s="55" t="s">
        <v>22</v>
      </c>
    </row>
    <row r="108" spans="1:21">
      <c r="A108" s="3" t="s">
        <v>27</v>
      </c>
      <c r="B108" s="73">
        <f>NPV(B$91,B146:Z146)/$B$87</f>
        <v>1265.912220680259</v>
      </c>
      <c r="C108" s="22">
        <f>B108/25</f>
        <v>50.636488827210357</v>
      </c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</row>
    <row r="109" spans="1:21">
      <c r="A109" s="3" t="s">
        <v>28</v>
      </c>
      <c r="B109" s="73">
        <f t="shared" ref="B109:B111" si="9">NPV(B$91,B147:Z147)/$B$87</f>
        <v>3447.7413100249642</v>
      </c>
      <c r="C109" s="22">
        <f>B109/25</f>
        <v>137.90965240099857</v>
      </c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</row>
    <row r="110" spans="1:21">
      <c r="A110" s="3" t="s">
        <v>29</v>
      </c>
      <c r="B110" s="73">
        <f t="shared" si="9"/>
        <v>6720.484944042023</v>
      </c>
      <c r="C110" s="22">
        <f>B110/25</f>
        <v>268.81939776168093</v>
      </c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</row>
    <row r="111" spans="1:21">
      <c r="A111" s="47" t="s">
        <v>30</v>
      </c>
      <c r="B111" s="73">
        <f t="shared" si="9"/>
        <v>13538.700848244225</v>
      </c>
      <c r="C111" s="22">
        <f>B111/25</f>
        <v>541.54803392976896</v>
      </c>
    </row>
    <row r="114" spans="1:26">
      <c r="A114" s="24" t="s">
        <v>0</v>
      </c>
      <c r="E114" s="25"/>
      <c r="F114" s="26"/>
    </row>
    <row r="115" spans="1:26">
      <c r="A115" s="24"/>
    </row>
    <row r="116" spans="1:26">
      <c r="A116" s="27" t="s">
        <v>10</v>
      </c>
    </row>
    <row r="117" spans="1:26">
      <c r="A117" s="28" t="s">
        <v>1</v>
      </c>
      <c r="B117" s="29">
        <v>2011</v>
      </c>
      <c r="C117" s="29">
        <v>2012</v>
      </c>
      <c r="D117" s="29">
        <v>2013</v>
      </c>
      <c r="E117" s="29">
        <v>2014</v>
      </c>
      <c r="F117" s="29">
        <v>2015</v>
      </c>
      <c r="G117" s="29">
        <v>2016</v>
      </c>
      <c r="H117" s="29">
        <v>2017</v>
      </c>
      <c r="I117" s="29">
        <v>2018</v>
      </c>
      <c r="J117" s="29">
        <v>2019</v>
      </c>
      <c r="K117" s="29">
        <v>2020</v>
      </c>
      <c r="L117" s="29">
        <v>2021</v>
      </c>
      <c r="M117" s="29">
        <v>2022</v>
      </c>
      <c r="N117" s="29">
        <v>2023</v>
      </c>
      <c r="O117" s="29">
        <v>2024</v>
      </c>
      <c r="P117" s="29">
        <v>2025</v>
      </c>
      <c r="Q117" s="29">
        <v>2026</v>
      </c>
      <c r="R117" s="29">
        <v>2027</v>
      </c>
      <c r="S117" s="29">
        <v>2028</v>
      </c>
      <c r="T117" s="29">
        <v>2029</v>
      </c>
      <c r="U117" s="29">
        <v>2030</v>
      </c>
      <c r="V117" s="29">
        <v>2031</v>
      </c>
      <c r="W117" s="29">
        <v>2032</v>
      </c>
      <c r="X117" s="29">
        <v>2033</v>
      </c>
      <c r="Y117" s="29">
        <v>2034</v>
      </c>
      <c r="Z117" s="29">
        <v>2035</v>
      </c>
    </row>
    <row r="118" spans="1:26">
      <c r="A118" s="30" t="s">
        <v>2</v>
      </c>
      <c r="B118" s="31">
        <v>1</v>
      </c>
      <c r="C118" s="31">
        <v>2</v>
      </c>
      <c r="D118" s="31">
        <v>3</v>
      </c>
      <c r="E118" s="31">
        <v>4</v>
      </c>
      <c r="F118" s="31">
        <v>5</v>
      </c>
      <c r="G118" s="31">
        <v>6</v>
      </c>
      <c r="H118" s="31">
        <v>7</v>
      </c>
      <c r="I118" s="31">
        <v>8</v>
      </c>
      <c r="J118" s="31">
        <v>9</v>
      </c>
      <c r="K118" s="31">
        <v>10</v>
      </c>
      <c r="L118" s="31">
        <v>11</v>
      </c>
      <c r="M118" s="31">
        <v>12</v>
      </c>
      <c r="N118" s="31">
        <v>13</v>
      </c>
      <c r="O118" s="31">
        <v>14</v>
      </c>
      <c r="P118" s="31">
        <v>15</v>
      </c>
      <c r="Q118" s="31">
        <v>16</v>
      </c>
      <c r="R118" s="31">
        <v>17</v>
      </c>
      <c r="S118" s="31">
        <v>18</v>
      </c>
      <c r="T118" s="31">
        <v>19</v>
      </c>
      <c r="U118" s="31">
        <v>20</v>
      </c>
      <c r="V118" s="31">
        <v>21</v>
      </c>
      <c r="W118" s="31">
        <v>22</v>
      </c>
      <c r="X118" s="31">
        <v>23</v>
      </c>
      <c r="Y118" s="31">
        <v>24</v>
      </c>
      <c r="Z118" s="31">
        <v>25</v>
      </c>
    </row>
    <row r="119" spans="1:26">
      <c r="A119" s="54" t="s">
        <v>131</v>
      </c>
      <c r="B119" s="74">
        <f>$B$87*$B$89*$B$98</f>
        <v>374.34</v>
      </c>
      <c r="C119" s="74">
        <f>$B$87*$B$90*$B$98</f>
        <v>15.59725044</v>
      </c>
      <c r="D119" s="74">
        <f t="shared" ref="D119:Z119" si="10">$B$87*$B$90*$B$98</f>
        <v>15.59725044</v>
      </c>
      <c r="E119" s="74">
        <f t="shared" si="10"/>
        <v>15.59725044</v>
      </c>
      <c r="F119" s="74">
        <f t="shared" si="10"/>
        <v>15.59725044</v>
      </c>
      <c r="G119" s="74">
        <f t="shared" si="10"/>
        <v>15.59725044</v>
      </c>
      <c r="H119" s="74">
        <f t="shared" si="10"/>
        <v>15.59725044</v>
      </c>
      <c r="I119" s="74">
        <f t="shared" si="10"/>
        <v>15.59725044</v>
      </c>
      <c r="J119" s="74">
        <f t="shared" si="10"/>
        <v>15.59725044</v>
      </c>
      <c r="K119" s="74">
        <f t="shared" si="10"/>
        <v>15.59725044</v>
      </c>
      <c r="L119" s="74">
        <f t="shared" si="10"/>
        <v>15.59725044</v>
      </c>
      <c r="M119" s="74">
        <f t="shared" si="10"/>
        <v>15.59725044</v>
      </c>
      <c r="N119" s="74">
        <f t="shared" si="10"/>
        <v>15.59725044</v>
      </c>
      <c r="O119" s="74">
        <f t="shared" si="10"/>
        <v>15.59725044</v>
      </c>
      <c r="P119" s="74">
        <f t="shared" si="10"/>
        <v>15.59725044</v>
      </c>
      <c r="Q119" s="74">
        <f t="shared" si="10"/>
        <v>15.59725044</v>
      </c>
      <c r="R119" s="74">
        <f t="shared" si="10"/>
        <v>15.59725044</v>
      </c>
      <c r="S119" s="74">
        <f t="shared" si="10"/>
        <v>15.59725044</v>
      </c>
      <c r="T119" s="74">
        <f t="shared" si="10"/>
        <v>15.59725044</v>
      </c>
      <c r="U119" s="74">
        <f t="shared" si="10"/>
        <v>15.59725044</v>
      </c>
      <c r="V119" s="74">
        <f t="shared" si="10"/>
        <v>15.59725044</v>
      </c>
      <c r="W119" s="74">
        <f t="shared" si="10"/>
        <v>15.59725044</v>
      </c>
      <c r="X119" s="74">
        <f t="shared" si="10"/>
        <v>15.59725044</v>
      </c>
      <c r="Y119" s="74">
        <f t="shared" si="10"/>
        <v>15.59725044</v>
      </c>
      <c r="Z119" s="74">
        <f t="shared" si="10"/>
        <v>15.59725044</v>
      </c>
    </row>
    <row r="120" spans="1:26">
      <c r="A120" s="1"/>
      <c r="C120" s="33"/>
      <c r="D120" s="13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>
      <c r="A121" s="27" t="s">
        <v>11</v>
      </c>
      <c r="C121" s="13"/>
      <c r="D121" s="13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>
      <c r="A122" s="28" t="s">
        <v>1</v>
      </c>
      <c r="B122" s="29">
        <v>2011</v>
      </c>
      <c r="C122" s="29">
        <v>2012</v>
      </c>
      <c r="D122" s="29">
        <v>2013</v>
      </c>
      <c r="E122" s="29">
        <v>2014</v>
      </c>
      <c r="F122" s="29">
        <v>2015</v>
      </c>
      <c r="G122" s="29">
        <v>2016</v>
      </c>
      <c r="H122" s="29">
        <v>2017</v>
      </c>
      <c r="I122" s="29">
        <v>2018</v>
      </c>
      <c r="J122" s="29">
        <v>2019</v>
      </c>
      <c r="K122" s="29">
        <v>2020</v>
      </c>
      <c r="L122" s="29">
        <v>2021</v>
      </c>
      <c r="M122" s="29">
        <v>2022</v>
      </c>
      <c r="N122" s="29">
        <v>2023</v>
      </c>
      <c r="O122" s="29">
        <v>2024</v>
      </c>
      <c r="P122" s="29">
        <v>2025</v>
      </c>
      <c r="Q122" s="29">
        <v>2026</v>
      </c>
      <c r="R122" s="29">
        <v>2027</v>
      </c>
      <c r="S122" s="29">
        <v>2028</v>
      </c>
      <c r="T122" s="29">
        <v>2029</v>
      </c>
      <c r="U122" s="29">
        <v>2030</v>
      </c>
      <c r="V122" s="29">
        <v>2031</v>
      </c>
      <c r="W122" s="29">
        <v>2032</v>
      </c>
      <c r="X122" s="29">
        <v>2033</v>
      </c>
      <c r="Y122" s="29">
        <v>2034</v>
      </c>
      <c r="Z122" s="29">
        <v>2035</v>
      </c>
    </row>
    <row r="123" spans="1:26">
      <c r="A123" s="30" t="s">
        <v>2</v>
      </c>
      <c r="B123" s="31">
        <v>1</v>
      </c>
      <c r="C123" s="31">
        <v>2</v>
      </c>
      <c r="D123" s="31">
        <v>3</v>
      </c>
      <c r="E123" s="31">
        <v>4</v>
      </c>
      <c r="F123" s="31">
        <v>5</v>
      </c>
      <c r="G123" s="31">
        <v>6</v>
      </c>
      <c r="H123" s="31">
        <v>7</v>
      </c>
      <c r="I123" s="31">
        <v>8</v>
      </c>
      <c r="J123" s="31">
        <v>9</v>
      </c>
      <c r="K123" s="31">
        <v>10</v>
      </c>
      <c r="L123" s="31">
        <v>11</v>
      </c>
      <c r="M123" s="31">
        <v>12</v>
      </c>
      <c r="N123" s="31">
        <v>13</v>
      </c>
      <c r="O123" s="31">
        <v>14</v>
      </c>
      <c r="P123" s="31">
        <v>15</v>
      </c>
      <c r="Q123" s="31">
        <v>16</v>
      </c>
      <c r="R123" s="31">
        <v>17</v>
      </c>
      <c r="S123" s="31">
        <v>18</v>
      </c>
      <c r="T123" s="31">
        <v>19</v>
      </c>
      <c r="U123" s="31">
        <v>20</v>
      </c>
      <c r="V123" s="31">
        <v>21</v>
      </c>
      <c r="W123" s="31">
        <v>22</v>
      </c>
      <c r="X123" s="31">
        <v>23</v>
      </c>
      <c r="Y123" s="31">
        <v>24</v>
      </c>
      <c r="Z123" s="31">
        <v>25</v>
      </c>
    </row>
    <row r="124" spans="1:26">
      <c r="A124" s="44" t="s">
        <v>27</v>
      </c>
      <c r="B124" s="34">
        <v>3</v>
      </c>
      <c r="C124" s="34">
        <v>3</v>
      </c>
      <c r="D124" s="34">
        <v>3</v>
      </c>
      <c r="E124" s="34">
        <v>3</v>
      </c>
      <c r="F124" s="34">
        <v>3</v>
      </c>
      <c r="G124" s="34">
        <v>3</v>
      </c>
      <c r="H124" s="34">
        <v>3</v>
      </c>
      <c r="I124" s="34">
        <v>3</v>
      </c>
      <c r="J124" s="34">
        <v>3</v>
      </c>
      <c r="K124" s="34">
        <v>3</v>
      </c>
      <c r="L124" s="34">
        <v>3</v>
      </c>
      <c r="M124" s="34">
        <v>3</v>
      </c>
      <c r="N124" s="34">
        <v>3</v>
      </c>
      <c r="O124" s="34">
        <v>3</v>
      </c>
      <c r="P124" s="34">
        <v>3</v>
      </c>
      <c r="Q124" s="34">
        <v>3</v>
      </c>
      <c r="R124" s="34">
        <v>3</v>
      </c>
      <c r="S124" s="34">
        <v>3</v>
      </c>
      <c r="T124" s="34">
        <v>3</v>
      </c>
      <c r="U124" s="34">
        <v>3</v>
      </c>
      <c r="V124" s="34">
        <v>3</v>
      </c>
      <c r="W124" s="34">
        <v>3</v>
      </c>
      <c r="X124" s="34">
        <v>3</v>
      </c>
      <c r="Y124" s="34">
        <v>3</v>
      </c>
      <c r="Z124" s="34">
        <v>3</v>
      </c>
    </row>
    <row r="125" spans="1:26">
      <c r="A125" s="44" t="s">
        <v>28</v>
      </c>
      <c r="B125" s="34">
        <v>7.8</v>
      </c>
      <c r="C125" s="34">
        <v>7.8</v>
      </c>
      <c r="D125" s="34">
        <v>7.8</v>
      </c>
      <c r="E125" s="34">
        <v>7.8</v>
      </c>
      <c r="F125" s="34">
        <v>7.8</v>
      </c>
      <c r="G125" s="34">
        <v>7.8</v>
      </c>
      <c r="H125" s="34">
        <v>7.8</v>
      </c>
      <c r="I125" s="34">
        <v>7.8</v>
      </c>
      <c r="J125" s="34">
        <v>7.8</v>
      </c>
      <c r="K125" s="34">
        <v>7.8</v>
      </c>
      <c r="L125" s="34">
        <v>7.8</v>
      </c>
      <c r="M125" s="34">
        <v>7.8</v>
      </c>
      <c r="N125" s="34">
        <v>7.8</v>
      </c>
      <c r="O125" s="34">
        <v>7.8</v>
      </c>
      <c r="P125" s="34">
        <v>7.8</v>
      </c>
      <c r="Q125" s="34">
        <v>7.8</v>
      </c>
      <c r="R125" s="34">
        <v>7.8</v>
      </c>
      <c r="S125" s="34">
        <v>7.8</v>
      </c>
      <c r="T125" s="34">
        <v>7.8</v>
      </c>
      <c r="U125" s="34">
        <v>7.8</v>
      </c>
      <c r="V125" s="34">
        <v>7.8</v>
      </c>
      <c r="W125" s="34">
        <v>7.8</v>
      </c>
      <c r="X125" s="34">
        <v>7.8</v>
      </c>
      <c r="Y125" s="34">
        <v>7.8</v>
      </c>
      <c r="Z125" s="34">
        <v>7.8</v>
      </c>
    </row>
    <row r="126" spans="1:26">
      <c r="A126" s="44" t="s">
        <v>29</v>
      </c>
      <c r="B126" s="34">
        <v>15</v>
      </c>
      <c r="C126" s="34">
        <v>15</v>
      </c>
      <c r="D126" s="34">
        <v>15</v>
      </c>
      <c r="E126" s="34">
        <v>15</v>
      </c>
      <c r="F126" s="34">
        <v>15</v>
      </c>
      <c r="G126" s="34">
        <v>15</v>
      </c>
      <c r="H126" s="34">
        <v>15</v>
      </c>
      <c r="I126" s="34">
        <v>15</v>
      </c>
      <c r="J126" s="34">
        <v>15</v>
      </c>
      <c r="K126" s="34">
        <v>15</v>
      </c>
      <c r="L126" s="34">
        <v>15</v>
      </c>
      <c r="M126" s="34">
        <v>15</v>
      </c>
      <c r="N126" s="34">
        <v>15</v>
      </c>
      <c r="O126" s="34">
        <v>15</v>
      </c>
      <c r="P126" s="34">
        <v>15</v>
      </c>
      <c r="Q126" s="34">
        <v>15</v>
      </c>
      <c r="R126" s="34">
        <v>15</v>
      </c>
      <c r="S126" s="34">
        <v>15</v>
      </c>
      <c r="T126" s="34">
        <v>15</v>
      </c>
      <c r="U126" s="34">
        <v>15</v>
      </c>
      <c r="V126" s="34">
        <v>15</v>
      </c>
      <c r="W126" s="34">
        <v>15</v>
      </c>
      <c r="X126" s="34">
        <v>15</v>
      </c>
      <c r="Y126" s="34">
        <v>15</v>
      </c>
      <c r="Z126" s="34">
        <v>15</v>
      </c>
    </row>
    <row r="127" spans="1:26">
      <c r="A127" s="1" t="s">
        <v>30</v>
      </c>
      <c r="B127" s="34">
        <v>30</v>
      </c>
      <c r="C127" s="34">
        <v>30</v>
      </c>
      <c r="D127" s="34">
        <v>30</v>
      </c>
      <c r="E127" s="34">
        <v>30</v>
      </c>
      <c r="F127" s="34">
        <v>30</v>
      </c>
      <c r="G127" s="34">
        <v>30</v>
      </c>
      <c r="H127" s="34">
        <v>30</v>
      </c>
      <c r="I127" s="34">
        <v>30</v>
      </c>
      <c r="J127" s="34">
        <v>30</v>
      </c>
      <c r="K127" s="34">
        <v>30</v>
      </c>
      <c r="L127" s="34">
        <v>30</v>
      </c>
      <c r="M127" s="34">
        <v>30</v>
      </c>
      <c r="N127" s="34">
        <v>30</v>
      </c>
      <c r="O127" s="34">
        <v>30</v>
      </c>
      <c r="P127" s="34">
        <v>30</v>
      </c>
      <c r="Q127" s="34">
        <v>30</v>
      </c>
      <c r="R127" s="34">
        <v>30</v>
      </c>
      <c r="S127" s="34">
        <v>30</v>
      </c>
      <c r="T127" s="34">
        <v>30</v>
      </c>
      <c r="U127" s="34">
        <v>30</v>
      </c>
      <c r="V127" s="34">
        <v>30</v>
      </c>
      <c r="W127" s="34">
        <v>30</v>
      </c>
      <c r="X127" s="34">
        <v>30</v>
      </c>
      <c r="Y127" s="34">
        <v>30</v>
      </c>
      <c r="Z127" s="34">
        <v>30</v>
      </c>
    </row>
    <row r="128" spans="1:26">
      <c r="A128" s="1"/>
    </row>
    <row r="129" spans="1:27">
      <c r="A129" s="27" t="s">
        <v>12</v>
      </c>
    </row>
    <row r="130" spans="1:27">
      <c r="A130" s="28" t="s">
        <v>1</v>
      </c>
      <c r="B130" s="29">
        <v>2011</v>
      </c>
      <c r="C130" s="29">
        <v>2012</v>
      </c>
      <c r="D130" s="29">
        <v>2013</v>
      </c>
      <c r="E130" s="29">
        <v>2014</v>
      </c>
      <c r="F130" s="29">
        <v>2015</v>
      </c>
      <c r="G130" s="29">
        <v>2016</v>
      </c>
      <c r="H130" s="29">
        <v>2017</v>
      </c>
      <c r="I130" s="29">
        <v>2018</v>
      </c>
      <c r="J130" s="29">
        <v>2019</v>
      </c>
      <c r="K130" s="29">
        <v>2020</v>
      </c>
      <c r="L130" s="29">
        <v>2021</v>
      </c>
      <c r="M130" s="29">
        <v>2022</v>
      </c>
      <c r="N130" s="29">
        <v>2023</v>
      </c>
      <c r="O130" s="29">
        <v>2024</v>
      </c>
      <c r="P130" s="29">
        <v>2025</v>
      </c>
      <c r="Q130" s="29">
        <v>2026</v>
      </c>
      <c r="R130" s="29">
        <v>2027</v>
      </c>
      <c r="S130" s="29">
        <v>2028</v>
      </c>
      <c r="T130" s="29">
        <v>2029</v>
      </c>
      <c r="U130" s="29">
        <v>2030</v>
      </c>
      <c r="V130" s="29">
        <v>2031</v>
      </c>
      <c r="W130" s="29">
        <v>2032</v>
      </c>
      <c r="X130" s="29">
        <v>2033</v>
      </c>
      <c r="Y130" s="29">
        <v>2034</v>
      </c>
      <c r="Z130" s="29">
        <v>2035</v>
      </c>
    </row>
    <row r="131" spans="1:27">
      <c r="A131" s="30" t="s">
        <v>2</v>
      </c>
      <c r="B131" s="31">
        <v>1</v>
      </c>
      <c r="C131" s="31">
        <v>2</v>
      </c>
      <c r="D131" s="31">
        <v>3</v>
      </c>
      <c r="E131" s="31">
        <v>4</v>
      </c>
      <c r="F131" s="31">
        <v>5</v>
      </c>
      <c r="G131" s="31">
        <v>6</v>
      </c>
      <c r="H131" s="31">
        <v>7</v>
      </c>
      <c r="I131" s="31">
        <v>8</v>
      </c>
      <c r="J131" s="31">
        <v>9</v>
      </c>
      <c r="K131" s="31">
        <v>10</v>
      </c>
      <c r="L131" s="31">
        <v>11</v>
      </c>
      <c r="M131" s="31">
        <v>12</v>
      </c>
      <c r="N131" s="31">
        <v>13</v>
      </c>
      <c r="O131" s="31">
        <v>14</v>
      </c>
      <c r="P131" s="31">
        <v>15</v>
      </c>
      <c r="Q131" s="31">
        <v>16</v>
      </c>
      <c r="R131" s="31">
        <v>17</v>
      </c>
      <c r="S131" s="31">
        <v>18</v>
      </c>
      <c r="T131" s="31">
        <v>19</v>
      </c>
      <c r="U131" s="31">
        <v>20</v>
      </c>
      <c r="V131" s="31">
        <v>21</v>
      </c>
      <c r="W131" s="31">
        <v>22</v>
      </c>
      <c r="X131" s="31">
        <v>23</v>
      </c>
      <c r="Y131" s="31">
        <v>24</v>
      </c>
      <c r="Z131" s="31">
        <v>25</v>
      </c>
    </row>
    <row r="132" spans="1:27">
      <c r="A132" s="44" t="s">
        <v>27</v>
      </c>
      <c r="B132" s="75">
        <f>B124*B$119</f>
        <v>1123.02</v>
      </c>
      <c r="C132" s="75">
        <f t="shared" ref="C132:Z132" si="11">C124*C$119</f>
        <v>46.791751320000003</v>
      </c>
      <c r="D132" s="75">
        <f t="shared" si="11"/>
        <v>46.791751320000003</v>
      </c>
      <c r="E132" s="75">
        <f t="shared" si="11"/>
        <v>46.791751320000003</v>
      </c>
      <c r="F132" s="75">
        <f t="shared" si="11"/>
        <v>46.791751320000003</v>
      </c>
      <c r="G132" s="75">
        <f t="shared" si="11"/>
        <v>46.791751320000003</v>
      </c>
      <c r="H132" s="75">
        <f t="shared" si="11"/>
        <v>46.791751320000003</v>
      </c>
      <c r="I132" s="75">
        <f t="shared" si="11"/>
        <v>46.791751320000003</v>
      </c>
      <c r="J132" s="75">
        <f t="shared" si="11"/>
        <v>46.791751320000003</v>
      </c>
      <c r="K132" s="75">
        <f t="shared" si="11"/>
        <v>46.791751320000003</v>
      </c>
      <c r="L132" s="75">
        <f t="shared" si="11"/>
        <v>46.791751320000003</v>
      </c>
      <c r="M132" s="75">
        <f t="shared" si="11"/>
        <v>46.791751320000003</v>
      </c>
      <c r="N132" s="75">
        <f t="shared" si="11"/>
        <v>46.791751320000003</v>
      </c>
      <c r="O132" s="75">
        <f t="shared" si="11"/>
        <v>46.791751320000003</v>
      </c>
      <c r="P132" s="75">
        <f t="shared" si="11"/>
        <v>46.791751320000003</v>
      </c>
      <c r="Q132" s="75">
        <f t="shared" si="11"/>
        <v>46.791751320000003</v>
      </c>
      <c r="R132" s="75">
        <f t="shared" si="11"/>
        <v>46.791751320000003</v>
      </c>
      <c r="S132" s="75">
        <f t="shared" si="11"/>
        <v>46.791751320000003</v>
      </c>
      <c r="T132" s="75">
        <f t="shared" si="11"/>
        <v>46.791751320000003</v>
      </c>
      <c r="U132" s="75">
        <f t="shared" si="11"/>
        <v>46.791751320000003</v>
      </c>
      <c r="V132" s="75">
        <f t="shared" si="11"/>
        <v>46.791751320000003</v>
      </c>
      <c r="W132" s="75">
        <f t="shared" si="11"/>
        <v>46.791751320000003</v>
      </c>
      <c r="X132" s="75">
        <f t="shared" si="11"/>
        <v>46.791751320000003</v>
      </c>
      <c r="Y132" s="75">
        <f t="shared" si="11"/>
        <v>46.791751320000003</v>
      </c>
      <c r="Z132" s="75">
        <f t="shared" si="11"/>
        <v>46.791751320000003</v>
      </c>
    </row>
    <row r="133" spans="1:27">
      <c r="A133" s="44" t="s">
        <v>28</v>
      </c>
      <c r="B133" s="75">
        <f t="shared" ref="B133:B135" si="12">B125*B$119</f>
        <v>2919.8519999999999</v>
      </c>
      <c r="C133" s="75">
        <f t="shared" ref="C133:Z133" si="13">C125*C$119</f>
        <v>121.65855343199999</v>
      </c>
      <c r="D133" s="75">
        <f t="shared" si="13"/>
        <v>121.65855343199999</v>
      </c>
      <c r="E133" s="75">
        <f t="shared" si="13"/>
        <v>121.65855343199999</v>
      </c>
      <c r="F133" s="75">
        <f t="shared" si="13"/>
        <v>121.65855343199999</v>
      </c>
      <c r="G133" s="75">
        <f t="shared" si="13"/>
        <v>121.65855343199999</v>
      </c>
      <c r="H133" s="75">
        <f t="shared" si="13"/>
        <v>121.65855343199999</v>
      </c>
      <c r="I133" s="75">
        <f t="shared" si="13"/>
        <v>121.65855343199999</v>
      </c>
      <c r="J133" s="75">
        <f t="shared" si="13"/>
        <v>121.65855343199999</v>
      </c>
      <c r="K133" s="75">
        <f t="shared" si="13"/>
        <v>121.65855343199999</v>
      </c>
      <c r="L133" s="75">
        <f t="shared" si="13"/>
        <v>121.65855343199999</v>
      </c>
      <c r="M133" s="75">
        <f t="shared" si="13"/>
        <v>121.65855343199999</v>
      </c>
      <c r="N133" s="75">
        <f t="shared" si="13"/>
        <v>121.65855343199999</v>
      </c>
      <c r="O133" s="75">
        <f t="shared" si="13"/>
        <v>121.65855343199999</v>
      </c>
      <c r="P133" s="75">
        <f t="shared" si="13"/>
        <v>121.65855343199999</v>
      </c>
      <c r="Q133" s="75">
        <f t="shared" si="13"/>
        <v>121.65855343199999</v>
      </c>
      <c r="R133" s="75">
        <f t="shared" si="13"/>
        <v>121.65855343199999</v>
      </c>
      <c r="S133" s="75">
        <f t="shared" si="13"/>
        <v>121.65855343199999</v>
      </c>
      <c r="T133" s="75">
        <f t="shared" si="13"/>
        <v>121.65855343199999</v>
      </c>
      <c r="U133" s="75">
        <f t="shared" si="13"/>
        <v>121.65855343199999</v>
      </c>
      <c r="V133" s="75">
        <f t="shared" si="13"/>
        <v>121.65855343199999</v>
      </c>
      <c r="W133" s="75">
        <f t="shared" si="13"/>
        <v>121.65855343199999</v>
      </c>
      <c r="X133" s="75">
        <f t="shared" si="13"/>
        <v>121.65855343199999</v>
      </c>
      <c r="Y133" s="75">
        <f t="shared" si="13"/>
        <v>121.65855343199999</v>
      </c>
      <c r="Z133" s="75">
        <f t="shared" si="13"/>
        <v>121.65855343199999</v>
      </c>
    </row>
    <row r="134" spans="1:27">
      <c r="A134" s="44" t="s">
        <v>29</v>
      </c>
      <c r="B134" s="75">
        <f t="shared" si="12"/>
        <v>5615.0999999999995</v>
      </c>
      <c r="C134" s="75">
        <f t="shared" ref="C134:Z134" si="14">C126*C$119</f>
        <v>233.95875659999999</v>
      </c>
      <c r="D134" s="75">
        <f t="shared" si="14"/>
        <v>233.95875659999999</v>
      </c>
      <c r="E134" s="75">
        <f t="shared" si="14"/>
        <v>233.95875659999999</v>
      </c>
      <c r="F134" s="75">
        <f t="shared" si="14"/>
        <v>233.95875659999999</v>
      </c>
      <c r="G134" s="75">
        <f t="shared" si="14"/>
        <v>233.95875659999999</v>
      </c>
      <c r="H134" s="75">
        <f t="shared" si="14"/>
        <v>233.95875659999999</v>
      </c>
      <c r="I134" s="75">
        <f t="shared" si="14"/>
        <v>233.95875659999999</v>
      </c>
      <c r="J134" s="75">
        <f t="shared" si="14"/>
        <v>233.95875659999999</v>
      </c>
      <c r="K134" s="75">
        <f t="shared" si="14"/>
        <v>233.95875659999999</v>
      </c>
      <c r="L134" s="75">
        <f t="shared" si="14"/>
        <v>233.95875659999999</v>
      </c>
      <c r="M134" s="75">
        <f t="shared" si="14"/>
        <v>233.95875659999999</v>
      </c>
      <c r="N134" s="75">
        <f t="shared" si="14"/>
        <v>233.95875659999999</v>
      </c>
      <c r="O134" s="75">
        <f t="shared" si="14"/>
        <v>233.95875659999999</v>
      </c>
      <c r="P134" s="75">
        <f t="shared" si="14"/>
        <v>233.95875659999999</v>
      </c>
      <c r="Q134" s="75">
        <f t="shared" si="14"/>
        <v>233.95875659999999</v>
      </c>
      <c r="R134" s="75">
        <f t="shared" si="14"/>
        <v>233.95875659999999</v>
      </c>
      <c r="S134" s="75">
        <f t="shared" si="14"/>
        <v>233.95875659999999</v>
      </c>
      <c r="T134" s="75">
        <f t="shared" si="14"/>
        <v>233.95875659999999</v>
      </c>
      <c r="U134" s="75">
        <f t="shared" si="14"/>
        <v>233.95875659999999</v>
      </c>
      <c r="V134" s="75">
        <f t="shared" si="14"/>
        <v>233.95875659999999</v>
      </c>
      <c r="W134" s="75">
        <f t="shared" si="14"/>
        <v>233.95875659999999</v>
      </c>
      <c r="X134" s="75">
        <f t="shared" si="14"/>
        <v>233.95875659999999</v>
      </c>
      <c r="Y134" s="75">
        <f t="shared" si="14"/>
        <v>233.95875659999999</v>
      </c>
      <c r="Z134" s="75">
        <f t="shared" si="14"/>
        <v>233.95875659999999</v>
      </c>
    </row>
    <row r="135" spans="1:27">
      <c r="A135" s="1" t="s">
        <v>30</v>
      </c>
      <c r="B135" s="75">
        <f t="shared" si="12"/>
        <v>11230.199999999999</v>
      </c>
      <c r="C135" s="75">
        <f t="shared" ref="C135:Z135" si="15">C127*C$119</f>
        <v>467.91751319999997</v>
      </c>
      <c r="D135" s="75">
        <f t="shared" si="15"/>
        <v>467.91751319999997</v>
      </c>
      <c r="E135" s="75">
        <f t="shared" si="15"/>
        <v>467.91751319999997</v>
      </c>
      <c r="F135" s="75">
        <f t="shared" si="15"/>
        <v>467.91751319999997</v>
      </c>
      <c r="G135" s="75">
        <f t="shared" si="15"/>
        <v>467.91751319999997</v>
      </c>
      <c r="H135" s="75">
        <f t="shared" si="15"/>
        <v>467.91751319999997</v>
      </c>
      <c r="I135" s="75">
        <f t="shared" si="15"/>
        <v>467.91751319999997</v>
      </c>
      <c r="J135" s="75">
        <f t="shared" si="15"/>
        <v>467.91751319999997</v>
      </c>
      <c r="K135" s="75">
        <f t="shared" si="15"/>
        <v>467.91751319999997</v>
      </c>
      <c r="L135" s="75">
        <f t="shared" si="15"/>
        <v>467.91751319999997</v>
      </c>
      <c r="M135" s="75">
        <f t="shared" si="15"/>
        <v>467.91751319999997</v>
      </c>
      <c r="N135" s="75">
        <f t="shared" si="15"/>
        <v>467.91751319999997</v>
      </c>
      <c r="O135" s="75">
        <f t="shared" si="15"/>
        <v>467.91751319999997</v>
      </c>
      <c r="P135" s="75">
        <f t="shared" si="15"/>
        <v>467.91751319999997</v>
      </c>
      <c r="Q135" s="75">
        <f t="shared" si="15"/>
        <v>467.91751319999997</v>
      </c>
      <c r="R135" s="75">
        <f t="shared" si="15"/>
        <v>467.91751319999997</v>
      </c>
      <c r="S135" s="75">
        <f t="shared" si="15"/>
        <v>467.91751319999997</v>
      </c>
      <c r="T135" s="75">
        <f t="shared" si="15"/>
        <v>467.91751319999997</v>
      </c>
      <c r="U135" s="75">
        <f t="shared" si="15"/>
        <v>467.91751319999997</v>
      </c>
      <c r="V135" s="75">
        <f t="shared" si="15"/>
        <v>467.91751319999997</v>
      </c>
      <c r="W135" s="75">
        <f t="shared" si="15"/>
        <v>467.91751319999997</v>
      </c>
      <c r="X135" s="75">
        <f t="shared" si="15"/>
        <v>467.91751319999997</v>
      </c>
      <c r="Y135" s="75">
        <f t="shared" si="15"/>
        <v>467.91751319999997</v>
      </c>
      <c r="Z135" s="75">
        <f t="shared" si="15"/>
        <v>467.91751319999997</v>
      </c>
    </row>
    <row r="136" spans="1:27">
      <c r="A136" s="1"/>
      <c r="B136" s="35"/>
      <c r="C136" s="35"/>
      <c r="D136" s="35"/>
      <c r="E136" s="35"/>
      <c r="F136" s="35"/>
      <c r="G136" s="35"/>
      <c r="H136" s="35"/>
      <c r="I136" s="35"/>
      <c r="J136" s="35"/>
    </row>
    <row r="137" spans="1:27">
      <c r="A137" s="27" t="s">
        <v>13</v>
      </c>
      <c r="B137" s="35"/>
      <c r="C137" s="35"/>
      <c r="D137" s="35"/>
      <c r="E137" s="35"/>
      <c r="F137" s="35"/>
      <c r="G137" s="35"/>
      <c r="H137" s="35"/>
      <c r="I137" s="35"/>
      <c r="J137" s="35"/>
    </row>
    <row r="138" spans="1:27">
      <c r="A138" s="28" t="s">
        <v>1</v>
      </c>
      <c r="B138" s="29">
        <v>2011</v>
      </c>
      <c r="C138" s="29">
        <v>2012</v>
      </c>
      <c r="D138" s="29">
        <v>2013</v>
      </c>
      <c r="E138" s="29">
        <v>2014</v>
      </c>
      <c r="F138" s="29">
        <v>2015</v>
      </c>
      <c r="G138" s="29">
        <v>2016</v>
      </c>
      <c r="H138" s="29">
        <v>2017</v>
      </c>
      <c r="I138" s="29">
        <v>2018</v>
      </c>
      <c r="J138" s="29">
        <v>2019</v>
      </c>
      <c r="K138" s="29">
        <v>2020</v>
      </c>
      <c r="L138" s="29">
        <v>2021</v>
      </c>
      <c r="M138" s="29">
        <v>2022</v>
      </c>
      <c r="N138" s="29">
        <v>2023</v>
      </c>
      <c r="O138" s="29">
        <v>2024</v>
      </c>
      <c r="P138" s="29">
        <v>2025</v>
      </c>
      <c r="Q138" s="29">
        <v>2026</v>
      </c>
      <c r="R138" s="29">
        <v>2027</v>
      </c>
      <c r="S138" s="29">
        <v>2028</v>
      </c>
      <c r="T138" s="29">
        <v>2029</v>
      </c>
      <c r="U138" s="29">
        <v>2030</v>
      </c>
      <c r="V138" s="29">
        <v>2031</v>
      </c>
      <c r="W138" s="29">
        <v>2032</v>
      </c>
      <c r="X138" s="29">
        <v>2033</v>
      </c>
      <c r="Y138" s="29">
        <v>2034</v>
      </c>
      <c r="Z138" s="29">
        <v>2035</v>
      </c>
    </row>
    <row r="139" spans="1:27">
      <c r="A139" s="30" t="s">
        <v>2</v>
      </c>
      <c r="B139" s="31">
        <v>1</v>
      </c>
      <c r="C139" s="31">
        <v>2</v>
      </c>
      <c r="D139" s="31">
        <v>3</v>
      </c>
      <c r="E139" s="31">
        <v>4</v>
      </c>
      <c r="F139" s="31">
        <v>5</v>
      </c>
      <c r="G139" s="31">
        <v>6</v>
      </c>
      <c r="H139" s="31">
        <v>7</v>
      </c>
      <c r="I139" s="31">
        <v>8</v>
      </c>
      <c r="J139" s="31">
        <v>9</v>
      </c>
      <c r="K139" s="31">
        <v>10</v>
      </c>
      <c r="L139" s="31">
        <v>11</v>
      </c>
      <c r="M139" s="31">
        <v>12</v>
      </c>
      <c r="N139" s="31">
        <v>13</v>
      </c>
      <c r="O139" s="31">
        <v>14</v>
      </c>
      <c r="P139" s="31">
        <v>15</v>
      </c>
      <c r="Q139" s="31">
        <v>16</v>
      </c>
      <c r="R139" s="31">
        <v>17</v>
      </c>
      <c r="S139" s="31">
        <v>18</v>
      </c>
      <c r="T139" s="31">
        <v>19</v>
      </c>
      <c r="U139" s="31">
        <v>20</v>
      </c>
      <c r="V139" s="31">
        <v>21</v>
      </c>
      <c r="W139" s="31">
        <v>22</v>
      </c>
      <c r="X139" s="31">
        <v>23</v>
      </c>
      <c r="Y139" s="31">
        <v>24</v>
      </c>
      <c r="Z139" s="31">
        <v>25</v>
      </c>
    </row>
    <row r="140" spans="1:27">
      <c r="A140" s="36" t="s">
        <v>3</v>
      </c>
      <c r="B140" s="37">
        <f>B87*B102</f>
        <v>25</v>
      </c>
      <c r="C140" s="37">
        <f>$B$6*$B$21</f>
        <v>10</v>
      </c>
      <c r="D140" s="37">
        <f t="shared" ref="D140:Z140" si="16">$B$6*$B$21</f>
        <v>10</v>
      </c>
      <c r="E140" s="37">
        <f t="shared" si="16"/>
        <v>10</v>
      </c>
      <c r="F140" s="37">
        <f t="shared" si="16"/>
        <v>10</v>
      </c>
      <c r="G140" s="37">
        <f t="shared" si="16"/>
        <v>10</v>
      </c>
      <c r="H140" s="37">
        <f t="shared" si="16"/>
        <v>10</v>
      </c>
      <c r="I140" s="37">
        <f t="shared" si="16"/>
        <v>10</v>
      </c>
      <c r="J140" s="37">
        <f t="shared" si="16"/>
        <v>10</v>
      </c>
      <c r="K140" s="37">
        <f t="shared" si="16"/>
        <v>10</v>
      </c>
      <c r="L140" s="37">
        <f t="shared" si="16"/>
        <v>10</v>
      </c>
      <c r="M140" s="37">
        <f t="shared" si="16"/>
        <v>10</v>
      </c>
      <c r="N140" s="37">
        <f t="shared" si="16"/>
        <v>10</v>
      </c>
      <c r="O140" s="37">
        <f t="shared" si="16"/>
        <v>10</v>
      </c>
      <c r="P140" s="37">
        <f t="shared" si="16"/>
        <v>10</v>
      </c>
      <c r="Q140" s="37">
        <f t="shared" si="16"/>
        <v>10</v>
      </c>
      <c r="R140" s="37">
        <f t="shared" si="16"/>
        <v>10</v>
      </c>
      <c r="S140" s="37">
        <f t="shared" si="16"/>
        <v>10</v>
      </c>
      <c r="T140" s="37">
        <f t="shared" si="16"/>
        <v>10</v>
      </c>
      <c r="U140" s="37">
        <f t="shared" si="16"/>
        <v>10</v>
      </c>
      <c r="V140" s="37">
        <f t="shared" si="16"/>
        <v>10</v>
      </c>
      <c r="W140" s="37">
        <f t="shared" si="16"/>
        <v>10</v>
      </c>
      <c r="X140" s="37">
        <f t="shared" si="16"/>
        <v>10</v>
      </c>
      <c r="Y140" s="37">
        <f t="shared" si="16"/>
        <v>10</v>
      </c>
      <c r="Z140" s="37">
        <f t="shared" si="16"/>
        <v>10</v>
      </c>
      <c r="AA140" s="23"/>
    </row>
    <row r="141" spans="1:27">
      <c r="A141" s="1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27">
      <c r="A142" s="27" t="s">
        <v>14</v>
      </c>
    </row>
    <row r="143" spans="1:27">
      <c r="A143" s="28" t="s">
        <v>1</v>
      </c>
      <c r="B143" s="29">
        <v>2011</v>
      </c>
      <c r="C143" s="29">
        <v>2012</v>
      </c>
      <c r="D143" s="29">
        <v>2013</v>
      </c>
      <c r="E143" s="29">
        <v>2014</v>
      </c>
      <c r="F143" s="29">
        <v>2015</v>
      </c>
      <c r="G143" s="29">
        <v>2016</v>
      </c>
      <c r="H143" s="29">
        <v>2017</v>
      </c>
      <c r="I143" s="29">
        <v>2018</v>
      </c>
      <c r="J143" s="29">
        <v>2019</v>
      </c>
      <c r="K143" s="29">
        <v>2020</v>
      </c>
      <c r="L143" s="29">
        <v>2021</v>
      </c>
      <c r="M143" s="29">
        <v>2022</v>
      </c>
      <c r="N143" s="29">
        <v>2023</v>
      </c>
      <c r="O143" s="29">
        <v>2024</v>
      </c>
      <c r="P143" s="29">
        <v>2025</v>
      </c>
      <c r="Q143" s="29">
        <v>2026</v>
      </c>
      <c r="R143" s="29">
        <v>2027</v>
      </c>
      <c r="S143" s="29">
        <v>2028</v>
      </c>
      <c r="T143" s="29">
        <v>2029</v>
      </c>
      <c r="U143" s="29">
        <v>2030</v>
      </c>
      <c r="V143" s="29">
        <v>2031</v>
      </c>
      <c r="W143" s="29">
        <v>2032</v>
      </c>
      <c r="X143" s="29">
        <v>2033</v>
      </c>
      <c r="Y143" s="29">
        <v>2034</v>
      </c>
      <c r="Z143" s="29">
        <v>2035</v>
      </c>
    </row>
    <row r="144" spans="1:27">
      <c r="A144" s="30" t="s">
        <v>2</v>
      </c>
      <c r="B144" s="31">
        <v>1</v>
      </c>
      <c r="C144" s="31">
        <v>2</v>
      </c>
      <c r="D144" s="31">
        <v>3</v>
      </c>
      <c r="E144" s="31">
        <v>4</v>
      </c>
      <c r="F144" s="31">
        <v>5</v>
      </c>
      <c r="G144" s="31">
        <v>6</v>
      </c>
      <c r="H144" s="31">
        <v>7</v>
      </c>
      <c r="I144" s="31">
        <v>8</v>
      </c>
      <c r="J144" s="31">
        <v>9</v>
      </c>
      <c r="K144" s="31">
        <v>10</v>
      </c>
      <c r="L144" s="31">
        <v>11</v>
      </c>
      <c r="M144" s="31">
        <v>12</v>
      </c>
      <c r="N144" s="31">
        <v>13</v>
      </c>
      <c r="O144" s="31">
        <v>14</v>
      </c>
      <c r="P144" s="31">
        <v>15</v>
      </c>
      <c r="Q144" s="31">
        <v>16</v>
      </c>
      <c r="R144" s="31">
        <v>17</v>
      </c>
      <c r="S144" s="31">
        <v>18</v>
      </c>
      <c r="T144" s="31">
        <v>19</v>
      </c>
      <c r="U144" s="31">
        <v>20</v>
      </c>
      <c r="V144" s="31">
        <v>21</v>
      </c>
      <c r="W144" s="31">
        <v>22</v>
      </c>
      <c r="X144" s="31">
        <v>23</v>
      </c>
      <c r="Y144" s="31">
        <v>24</v>
      </c>
      <c r="Z144" s="31">
        <v>25</v>
      </c>
    </row>
    <row r="145" spans="1:26">
      <c r="A145" s="27" t="s">
        <v>15</v>
      </c>
    </row>
    <row r="146" spans="1:26">
      <c r="A146" s="44" t="s">
        <v>27</v>
      </c>
      <c r="B146" s="76">
        <f>B132-B$140</f>
        <v>1098.02</v>
      </c>
      <c r="C146" s="76">
        <f t="shared" ref="C146:Z149" si="17">C132-C$140</f>
        <v>36.791751320000003</v>
      </c>
      <c r="D146" s="76">
        <f t="shared" si="17"/>
        <v>36.791751320000003</v>
      </c>
      <c r="E146" s="76">
        <f t="shared" si="17"/>
        <v>36.791751320000003</v>
      </c>
      <c r="F146" s="76">
        <f t="shared" si="17"/>
        <v>36.791751320000003</v>
      </c>
      <c r="G146" s="76">
        <f t="shared" si="17"/>
        <v>36.791751320000003</v>
      </c>
      <c r="H146" s="76">
        <f t="shared" si="17"/>
        <v>36.791751320000003</v>
      </c>
      <c r="I146" s="76">
        <f t="shared" si="17"/>
        <v>36.791751320000003</v>
      </c>
      <c r="J146" s="76">
        <f t="shared" si="17"/>
        <v>36.791751320000003</v>
      </c>
      <c r="K146" s="76">
        <f t="shared" si="17"/>
        <v>36.791751320000003</v>
      </c>
      <c r="L146" s="76">
        <f t="shared" si="17"/>
        <v>36.791751320000003</v>
      </c>
      <c r="M146" s="76">
        <f t="shared" si="17"/>
        <v>36.791751320000003</v>
      </c>
      <c r="N146" s="76">
        <f t="shared" si="17"/>
        <v>36.791751320000003</v>
      </c>
      <c r="O146" s="76">
        <f t="shared" si="17"/>
        <v>36.791751320000003</v>
      </c>
      <c r="P146" s="76">
        <f t="shared" si="17"/>
        <v>36.791751320000003</v>
      </c>
      <c r="Q146" s="76">
        <f t="shared" si="17"/>
        <v>36.791751320000003</v>
      </c>
      <c r="R146" s="76">
        <f t="shared" si="17"/>
        <v>36.791751320000003</v>
      </c>
      <c r="S146" s="76">
        <f t="shared" si="17"/>
        <v>36.791751320000003</v>
      </c>
      <c r="T146" s="76">
        <f t="shared" si="17"/>
        <v>36.791751320000003</v>
      </c>
      <c r="U146" s="76">
        <f t="shared" si="17"/>
        <v>36.791751320000003</v>
      </c>
      <c r="V146" s="76">
        <f t="shared" si="17"/>
        <v>36.791751320000003</v>
      </c>
      <c r="W146" s="76">
        <f t="shared" si="17"/>
        <v>36.791751320000003</v>
      </c>
      <c r="X146" s="76">
        <f t="shared" si="17"/>
        <v>36.791751320000003</v>
      </c>
      <c r="Y146" s="76">
        <f t="shared" si="17"/>
        <v>36.791751320000003</v>
      </c>
      <c r="Z146" s="76">
        <f t="shared" si="17"/>
        <v>36.791751320000003</v>
      </c>
    </row>
    <row r="147" spans="1:26">
      <c r="A147" s="44" t="s">
        <v>28</v>
      </c>
      <c r="B147" s="76">
        <f t="shared" ref="B147:Q149" si="18">B133-B$140</f>
        <v>2894.8519999999999</v>
      </c>
      <c r="C147" s="76">
        <f t="shared" si="18"/>
        <v>111.65855343199999</v>
      </c>
      <c r="D147" s="76">
        <f t="shared" si="18"/>
        <v>111.65855343199999</v>
      </c>
      <c r="E147" s="76">
        <f t="shared" si="18"/>
        <v>111.65855343199999</v>
      </c>
      <c r="F147" s="76">
        <f t="shared" si="18"/>
        <v>111.65855343199999</v>
      </c>
      <c r="G147" s="76">
        <f t="shared" si="18"/>
        <v>111.65855343199999</v>
      </c>
      <c r="H147" s="76">
        <f t="shared" si="18"/>
        <v>111.65855343199999</v>
      </c>
      <c r="I147" s="76">
        <f t="shared" si="18"/>
        <v>111.65855343199999</v>
      </c>
      <c r="J147" s="76">
        <f t="shared" si="18"/>
        <v>111.65855343199999</v>
      </c>
      <c r="K147" s="76">
        <f t="shared" si="18"/>
        <v>111.65855343199999</v>
      </c>
      <c r="L147" s="76">
        <f t="shared" si="18"/>
        <v>111.65855343199999</v>
      </c>
      <c r="M147" s="76">
        <f t="shared" si="18"/>
        <v>111.65855343199999</v>
      </c>
      <c r="N147" s="76">
        <f t="shared" si="18"/>
        <v>111.65855343199999</v>
      </c>
      <c r="O147" s="76">
        <f t="shared" si="18"/>
        <v>111.65855343199999</v>
      </c>
      <c r="P147" s="76">
        <f t="shared" si="18"/>
        <v>111.65855343199999</v>
      </c>
      <c r="Q147" s="76">
        <f t="shared" si="18"/>
        <v>111.65855343199999</v>
      </c>
      <c r="R147" s="76">
        <f t="shared" si="17"/>
        <v>111.65855343199999</v>
      </c>
      <c r="S147" s="76">
        <f t="shared" si="17"/>
        <v>111.65855343199999</v>
      </c>
      <c r="T147" s="76">
        <f t="shared" si="17"/>
        <v>111.65855343199999</v>
      </c>
      <c r="U147" s="76">
        <f t="shared" si="17"/>
        <v>111.65855343199999</v>
      </c>
      <c r="V147" s="76">
        <f t="shared" si="17"/>
        <v>111.65855343199999</v>
      </c>
      <c r="W147" s="76">
        <f t="shared" si="17"/>
        <v>111.65855343199999</v>
      </c>
      <c r="X147" s="76">
        <f t="shared" si="17"/>
        <v>111.65855343199999</v>
      </c>
      <c r="Y147" s="76">
        <f t="shared" si="17"/>
        <v>111.65855343199999</v>
      </c>
      <c r="Z147" s="76">
        <f t="shared" si="17"/>
        <v>111.65855343199999</v>
      </c>
    </row>
    <row r="148" spans="1:26">
      <c r="A148" s="44" t="s">
        <v>29</v>
      </c>
      <c r="B148" s="76">
        <f t="shared" si="18"/>
        <v>5590.0999999999995</v>
      </c>
      <c r="C148" s="76">
        <f t="shared" si="17"/>
        <v>223.95875659999999</v>
      </c>
      <c r="D148" s="76">
        <f t="shared" si="17"/>
        <v>223.95875659999999</v>
      </c>
      <c r="E148" s="76">
        <f t="shared" si="17"/>
        <v>223.95875659999999</v>
      </c>
      <c r="F148" s="76">
        <f t="shared" si="17"/>
        <v>223.95875659999999</v>
      </c>
      <c r="G148" s="76">
        <f t="shared" si="17"/>
        <v>223.95875659999999</v>
      </c>
      <c r="H148" s="76">
        <f t="shared" si="17"/>
        <v>223.95875659999999</v>
      </c>
      <c r="I148" s="76">
        <f t="shared" si="17"/>
        <v>223.95875659999999</v>
      </c>
      <c r="J148" s="76">
        <f t="shared" si="17"/>
        <v>223.95875659999999</v>
      </c>
      <c r="K148" s="76">
        <f t="shared" si="17"/>
        <v>223.95875659999999</v>
      </c>
      <c r="L148" s="76">
        <f t="shared" si="17"/>
        <v>223.95875659999999</v>
      </c>
      <c r="M148" s="76">
        <f t="shared" si="17"/>
        <v>223.95875659999999</v>
      </c>
      <c r="N148" s="76">
        <f t="shared" si="17"/>
        <v>223.95875659999999</v>
      </c>
      <c r="O148" s="76">
        <f t="shared" si="17"/>
        <v>223.95875659999999</v>
      </c>
      <c r="P148" s="76">
        <f t="shared" si="17"/>
        <v>223.95875659999999</v>
      </c>
      <c r="Q148" s="76">
        <f t="shared" si="17"/>
        <v>223.95875659999999</v>
      </c>
      <c r="R148" s="76">
        <f t="shared" si="17"/>
        <v>223.95875659999999</v>
      </c>
      <c r="S148" s="76">
        <f t="shared" si="17"/>
        <v>223.95875659999999</v>
      </c>
      <c r="T148" s="76">
        <f t="shared" si="17"/>
        <v>223.95875659999999</v>
      </c>
      <c r="U148" s="76">
        <f t="shared" si="17"/>
        <v>223.95875659999999</v>
      </c>
      <c r="V148" s="76">
        <f t="shared" si="17"/>
        <v>223.95875659999999</v>
      </c>
      <c r="W148" s="76">
        <f t="shared" si="17"/>
        <v>223.95875659999999</v>
      </c>
      <c r="X148" s="76">
        <f t="shared" si="17"/>
        <v>223.95875659999999</v>
      </c>
      <c r="Y148" s="76">
        <f t="shared" si="17"/>
        <v>223.95875659999999</v>
      </c>
      <c r="Z148" s="76">
        <f t="shared" si="17"/>
        <v>223.95875659999999</v>
      </c>
    </row>
    <row r="149" spans="1:26">
      <c r="A149" s="1" t="s">
        <v>30</v>
      </c>
      <c r="B149" s="76">
        <f t="shared" si="18"/>
        <v>11205.199999999999</v>
      </c>
      <c r="C149" s="76">
        <f t="shared" si="17"/>
        <v>457.91751319999997</v>
      </c>
      <c r="D149" s="76">
        <f t="shared" si="17"/>
        <v>457.91751319999997</v>
      </c>
      <c r="E149" s="76">
        <f t="shared" si="17"/>
        <v>457.91751319999997</v>
      </c>
      <c r="F149" s="76">
        <f t="shared" si="17"/>
        <v>457.91751319999997</v>
      </c>
      <c r="G149" s="76">
        <f t="shared" si="17"/>
        <v>457.91751319999997</v>
      </c>
      <c r="H149" s="76">
        <f t="shared" si="17"/>
        <v>457.91751319999997</v>
      </c>
      <c r="I149" s="76">
        <f t="shared" si="17"/>
        <v>457.91751319999997</v>
      </c>
      <c r="J149" s="76">
        <f t="shared" si="17"/>
        <v>457.91751319999997</v>
      </c>
      <c r="K149" s="76">
        <f t="shared" si="17"/>
        <v>457.91751319999997</v>
      </c>
      <c r="L149" s="76">
        <f t="shared" si="17"/>
        <v>457.91751319999997</v>
      </c>
      <c r="M149" s="76">
        <f t="shared" si="17"/>
        <v>457.91751319999997</v>
      </c>
      <c r="N149" s="76">
        <f t="shared" si="17"/>
        <v>457.91751319999997</v>
      </c>
      <c r="O149" s="76">
        <f t="shared" si="17"/>
        <v>457.91751319999997</v>
      </c>
      <c r="P149" s="76">
        <f t="shared" si="17"/>
        <v>457.91751319999997</v>
      </c>
      <c r="Q149" s="76">
        <f t="shared" si="17"/>
        <v>457.91751319999997</v>
      </c>
      <c r="R149" s="76">
        <f t="shared" si="17"/>
        <v>457.91751319999997</v>
      </c>
      <c r="S149" s="76">
        <f t="shared" si="17"/>
        <v>457.91751319999997</v>
      </c>
      <c r="T149" s="76">
        <f t="shared" si="17"/>
        <v>457.91751319999997</v>
      </c>
      <c r="U149" s="76">
        <f t="shared" si="17"/>
        <v>457.91751319999997</v>
      </c>
      <c r="V149" s="76">
        <f t="shared" si="17"/>
        <v>457.91751319999997</v>
      </c>
      <c r="W149" s="76">
        <f t="shared" si="17"/>
        <v>457.91751319999997</v>
      </c>
      <c r="X149" s="76">
        <f t="shared" si="17"/>
        <v>457.91751319999997</v>
      </c>
      <c r="Y149" s="76">
        <f t="shared" si="17"/>
        <v>457.91751319999997</v>
      </c>
      <c r="Z149" s="76">
        <f t="shared" si="17"/>
        <v>457.91751319999997</v>
      </c>
    </row>
    <row r="150" spans="1:26">
      <c r="A150" s="1"/>
    </row>
    <row r="151" spans="1:26">
      <c r="A151" s="27" t="s">
        <v>16</v>
      </c>
    </row>
    <row r="152" spans="1:26">
      <c r="A152" s="44" t="s">
        <v>27</v>
      </c>
      <c r="B152" s="76">
        <f>B146/(1+$B$91)^B$118</f>
        <v>989.20720720720715</v>
      </c>
      <c r="C152" s="76">
        <f t="shared" ref="C152:Z155" si="19">C146/(1+$B$91)^C$118</f>
        <v>29.861010729648566</v>
      </c>
      <c r="D152" s="76">
        <f t="shared" si="19"/>
        <v>26.901811468151859</v>
      </c>
      <c r="E152" s="76">
        <f t="shared" si="19"/>
        <v>24.235866187524195</v>
      </c>
      <c r="F152" s="76">
        <f t="shared" si="19"/>
        <v>21.83411368245423</v>
      </c>
      <c r="G152" s="76">
        <f t="shared" si="19"/>
        <v>19.6703726868957</v>
      </c>
      <c r="H152" s="76">
        <f t="shared" si="19"/>
        <v>17.721056474680811</v>
      </c>
      <c r="I152" s="76">
        <f t="shared" si="19"/>
        <v>15.964915742955682</v>
      </c>
      <c r="J152" s="76">
        <f t="shared" si="19"/>
        <v>14.382806975635749</v>
      </c>
      <c r="K152" s="76">
        <f t="shared" si="19"/>
        <v>12.957483761834006</v>
      </c>
      <c r="L152" s="76">
        <f t="shared" si="19"/>
        <v>11.67340879444505</v>
      </c>
      <c r="M152" s="76">
        <f t="shared" si="19"/>
        <v>10.516584499500045</v>
      </c>
      <c r="N152" s="76">
        <f t="shared" si="19"/>
        <v>9.4744004500000401</v>
      </c>
      <c r="O152" s="76">
        <f t="shared" si="19"/>
        <v>8.535495900900937</v>
      </c>
      <c r="P152" s="76">
        <f t="shared" si="19"/>
        <v>7.6896359467576012</v>
      </c>
      <c r="Q152" s="76">
        <f t="shared" si="19"/>
        <v>6.9275999520338729</v>
      </c>
      <c r="R152" s="76">
        <f t="shared" si="19"/>
        <v>6.2410810378683541</v>
      </c>
      <c r="S152" s="76">
        <f t="shared" si="19"/>
        <v>5.6225955296111296</v>
      </c>
      <c r="T152" s="76">
        <f t="shared" si="19"/>
        <v>5.065401378028044</v>
      </c>
      <c r="U152" s="76">
        <f t="shared" si="19"/>
        <v>4.5634246648901291</v>
      </c>
      <c r="V152" s="76">
        <f t="shared" si="19"/>
        <v>4.1111933917929084</v>
      </c>
      <c r="W152" s="76">
        <f t="shared" si="19"/>
        <v>3.7037778304440621</v>
      </c>
      <c r="X152" s="76">
        <f t="shared" si="19"/>
        <v>3.3367367841838398</v>
      </c>
      <c r="Y152" s="76">
        <f t="shared" si="19"/>
        <v>3.0060691749403952</v>
      </c>
      <c r="Z152" s="76">
        <f t="shared" si="19"/>
        <v>2.7081704278742298</v>
      </c>
    </row>
    <row r="153" spans="1:26">
      <c r="A153" s="44" t="s">
        <v>28</v>
      </c>
      <c r="B153" s="76">
        <f t="shared" ref="B153:Q155" si="20">B147/(1+$B$91)^B$118</f>
        <v>2607.9747747747742</v>
      </c>
      <c r="C153" s="76">
        <f t="shared" si="20"/>
        <v>90.624586828991127</v>
      </c>
      <c r="D153" s="76">
        <f t="shared" si="20"/>
        <v>81.643771918010032</v>
      </c>
      <c r="E153" s="76">
        <f t="shared" si="20"/>
        <v>73.552947673882898</v>
      </c>
      <c r="F153" s="76">
        <f t="shared" si="20"/>
        <v>66.263916823317928</v>
      </c>
      <c r="G153" s="76">
        <f t="shared" si="20"/>
        <v>59.697222363349475</v>
      </c>
      <c r="H153" s="76">
        <f t="shared" si="20"/>
        <v>53.781281408422956</v>
      </c>
      <c r="I153" s="76">
        <f t="shared" si="20"/>
        <v>48.451604872453103</v>
      </c>
      <c r="J153" s="76">
        <f t="shared" si="20"/>
        <v>43.650094479687475</v>
      </c>
      <c r="K153" s="76">
        <f t="shared" si="20"/>
        <v>39.324409441159879</v>
      </c>
      <c r="L153" s="76">
        <f t="shared" si="20"/>
        <v>35.427395892936829</v>
      </c>
      <c r="M153" s="76">
        <f t="shared" si="20"/>
        <v>31.916572876519663</v>
      </c>
      <c r="N153" s="76">
        <f t="shared" si="20"/>
        <v>28.753669258125822</v>
      </c>
      <c r="O153" s="76">
        <f t="shared" si="20"/>
        <v>25.90420653885209</v>
      </c>
      <c r="P153" s="76">
        <f t="shared" si="20"/>
        <v>23.33712300797486</v>
      </c>
      <c r="Q153" s="76">
        <f t="shared" si="20"/>
        <v>21.024435142319685</v>
      </c>
      <c r="R153" s="76">
        <f t="shared" si="19"/>
        <v>18.940932560648367</v>
      </c>
      <c r="S153" s="76">
        <f t="shared" si="19"/>
        <v>17.06390320779132</v>
      </c>
      <c r="T153" s="76">
        <f t="shared" si="19"/>
        <v>15.372885772784972</v>
      </c>
      <c r="U153" s="76">
        <f t="shared" si="19"/>
        <v>13.849446642148621</v>
      </c>
      <c r="V153" s="76">
        <f t="shared" si="19"/>
        <v>12.476978956890649</v>
      </c>
      <c r="W153" s="76">
        <f t="shared" si="19"/>
        <v>11.240521582784368</v>
      </c>
      <c r="X153" s="76">
        <f t="shared" si="19"/>
        <v>10.126596020526458</v>
      </c>
      <c r="Y153" s="76">
        <f t="shared" si="19"/>
        <v>9.1230594779517613</v>
      </c>
      <c r="Z153" s="76">
        <f t="shared" si="19"/>
        <v>8.2189725026592431</v>
      </c>
    </row>
    <row r="154" spans="1:26">
      <c r="A154" s="44" t="s">
        <v>29</v>
      </c>
      <c r="B154" s="76">
        <f t="shared" si="20"/>
        <v>5036.1261261261252</v>
      </c>
      <c r="C154" s="76">
        <f t="shared" si="19"/>
        <v>181.769950978005</v>
      </c>
      <c r="D154" s="76">
        <f t="shared" si="19"/>
        <v>163.75671259279727</v>
      </c>
      <c r="E154" s="76">
        <f t="shared" si="19"/>
        <v>147.52856990342096</v>
      </c>
      <c r="F154" s="76">
        <f t="shared" si="19"/>
        <v>132.90862153461347</v>
      </c>
      <c r="G154" s="76">
        <f t="shared" si="19"/>
        <v>119.73749687803016</v>
      </c>
      <c r="H154" s="76">
        <f t="shared" si="19"/>
        <v>107.87161880903618</v>
      </c>
      <c r="I154" s="76">
        <f t="shared" si="19"/>
        <v>97.181638566699235</v>
      </c>
      <c r="J154" s="76">
        <f t="shared" si="19"/>
        <v>87.551025735765066</v>
      </c>
      <c r="K154" s="76">
        <f t="shared" si="19"/>
        <v>78.874797960148697</v>
      </c>
      <c r="L154" s="76">
        <f t="shared" si="19"/>
        <v>71.058376540674502</v>
      </c>
      <c r="M154" s="76">
        <f t="shared" si="19"/>
        <v>64.016555442049096</v>
      </c>
      <c r="N154" s="76">
        <f t="shared" si="19"/>
        <v>57.672572470314499</v>
      </c>
      <c r="O154" s="76">
        <f t="shared" si="19"/>
        <v>51.957272495778824</v>
      </c>
      <c r="P154" s="76">
        <f t="shared" si="19"/>
        <v>46.808353599800746</v>
      </c>
      <c r="Q154" s="76">
        <f t="shared" si="19"/>
        <v>42.169687927748413</v>
      </c>
      <c r="R154" s="76">
        <f t="shared" si="19"/>
        <v>37.990709844818383</v>
      </c>
      <c r="S154" s="76">
        <f t="shared" si="19"/>
        <v>34.225864725061605</v>
      </c>
      <c r="T154" s="76">
        <f t="shared" si="19"/>
        <v>30.834112364920365</v>
      </c>
      <c r="U154" s="76">
        <f t="shared" si="19"/>
        <v>27.778479608036363</v>
      </c>
      <c r="V154" s="76">
        <f t="shared" si="19"/>
        <v>25.025657304537258</v>
      </c>
      <c r="W154" s="76">
        <f t="shared" si="19"/>
        <v>22.545637211294828</v>
      </c>
      <c r="X154" s="76">
        <f t="shared" si="19"/>
        <v>20.311384875040389</v>
      </c>
      <c r="Y154" s="76">
        <f t="shared" si="19"/>
        <v>18.298544932468811</v>
      </c>
      <c r="Z154" s="76">
        <f t="shared" si="19"/>
        <v>16.485175614836766</v>
      </c>
    </row>
    <row r="155" spans="1:26">
      <c r="A155" s="1" t="s">
        <v>30</v>
      </c>
      <c r="B155" s="76">
        <f t="shared" si="20"/>
        <v>10094.774774774773</v>
      </c>
      <c r="C155" s="76">
        <f t="shared" si="19"/>
        <v>371.65612628845054</v>
      </c>
      <c r="D155" s="76">
        <f t="shared" si="19"/>
        <v>334.82533899860408</v>
      </c>
      <c r="E155" s="76">
        <f t="shared" si="19"/>
        <v>301.6444495482919</v>
      </c>
      <c r="F155" s="76">
        <f t="shared" si="19"/>
        <v>271.75175634981252</v>
      </c>
      <c r="G155" s="76">
        <f t="shared" si="19"/>
        <v>244.82140211694821</v>
      </c>
      <c r="H155" s="76">
        <f t="shared" si="19"/>
        <v>220.55982172698037</v>
      </c>
      <c r="I155" s="76">
        <f t="shared" si="19"/>
        <v>198.70254209637866</v>
      </c>
      <c r="J155" s="76">
        <f t="shared" si="19"/>
        <v>179.0112991859267</v>
      </c>
      <c r="K155" s="76">
        <f t="shared" si="19"/>
        <v>161.27144070804206</v>
      </c>
      <c r="L155" s="76">
        <f t="shared" si="19"/>
        <v>145.28958622346133</v>
      </c>
      <c r="M155" s="76">
        <f t="shared" si="19"/>
        <v>130.89151912023542</v>
      </c>
      <c r="N155" s="76">
        <f t="shared" si="19"/>
        <v>117.92028749570757</v>
      </c>
      <c r="O155" s="76">
        <f t="shared" si="19"/>
        <v>106.23449323937619</v>
      </c>
      <c r="P155" s="76">
        <f t="shared" si="19"/>
        <v>95.706750666104682</v>
      </c>
      <c r="Q155" s="76">
        <f t="shared" si="19"/>
        <v>86.222297897391584</v>
      </c>
      <c r="R155" s="76">
        <f t="shared" si="19"/>
        <v>77.677745853505925</v>
      </c>
      <c r="S155" s="76">
        <f t="shared" si="19"/>
        <v>69.979951219374698</v>
      </c>
      <c r="T155" s="76">
        <f t="shared" si="19"/>
        <v>63.045001098535764</v>
      </c>
      <c r="U155" s="76">
        <f t="shared" si="19"/>
        <v>56.797298286969152</v>
      </c>
      <c r="V155" s="76">
        <f t="shared" si="19"/>
        <v>51.168737195467699</v>
      </c>
      <c r="W155" s="76">
        <f t="shared" si="19"/>
        <v>46.097961437358286</v>
      </c>
      <c r="X155" s="76">
        <f t="shared" si="19"/>
        <v>41.52969498861107</v>
      </c>
      <c r="Y155" s="76">
        <f t="shared" si="19"/>
        <v>37.414139629379335</v>
      </c>
      <c r="Z155" s="76">
        <f t="shared" si="19"/>
        <v>33.706432098539935</v>
      </c>
    </row>
    <row r="156" spans="1:26">
      <c r="A156" s="1"/>
    </row>
    <row r="157" spans="1:26">
      <c r="A157" s="27" t="s">
        <v>17</v>
      </c>
    </row>
    <row r="158" spans="1:26">
      <c r="A158" s="44" t="s">
        <v>27</v>
      </c>
      <c r="B158" s="76">
        <f>B152</f>
        <v>989.20720720720715</v>
      </c>
      <c r="C158" s="76">
        <f>(B158+C152)*(1+$B$92)</f>
        <v>1019.0682179368557</v>
      </c>
      <c r="D158" s="76">
        <f t="shared" ref="D158:H158" si="21">(C158+D152)*(1+$B$92)</f>
        <v>1045.9700294050076</v>
      </c>
      <c r="E158" s="76">
        <f t="shared" si="21"/>
        <v>1070.2058955925318</v>
      </c>
      <c r="F158" s="76">
        <f t="shared" si="21"/>
        <v>1092.040009274986</v>
      </c>
      <c r="G158" s="76">
        <f t="shared" si="21"/>
        <v>1111.7103819618817</v>
      </c>
      <c r="H158" s="76">
        <f t="shared" si="21"/>
        <v>1129.4314384365625</v>
      </c>
      <c r="I158" s="76">
        <f t="shared" ref="I158:Z158" si="22">(H158+I152)*(1+$B$92)</f>
        <v>1145.3963541795183</v>
      </c>
      <c r="J158" s="76">
        <f t="shared" si="22"/>
        <v>1159.779161155154</v>
      </c>
      <c r="K158" s="76">
        <f t="shared" si="22"/>
        <v>1172.7366449169881</v>
      </c>
      <c r="L158" s="76">
        <f t="shared" si="22"/>
        <v>1184.4100537114332</v>
      </c>
      <c r="M158" s="76">
        <f t="shared" si="22"/>
        <v>1194.9266382109333</v>
      </c>
      <c r="N158" s="76">
        <f t="shared" si="22"/>
        <v>1204.4010386609334</v>
      </c>
      <c r="O158" s="76">
        <f t="shared" si="22"/>
        <v>1212.9365345618344</v>
      </c>
      <c r="P158" s="76">
        <f t="shared" si="22"/>
        <v>1220.6261705085919</v>
      </c>
      <c r="Q158" s="76">
        <f t="shared" si="22"/>
        <v>1227.5537704606259</v>
      </c>
      <c r="R158" s="76">
        <f t="shared" si="22"/>
        <v>1233.7948514984942</v>
      </c>
      <c r="S158" s="76">
        <f t="shared" si="22"/>
        <v>1239.4174470281052</v>
      </c>
      <c r="T158" s="76">
        <f t="shared" si="22"/>
        <v>1244.4828484061334</v>
      </c>
      <c r="U158" s="76">
        <f t="shared" si="22"/>
        <v>1249.0462730710235</v>
      </c>
      <c r="V158" s="76">
        <f t="shared" si="22"/>
        <v>1253.1574664628165</v>
      </c>
      <c r="W158" s="76">
        <f t="shared" si="22"/>
        <v>1256.8612442932606</v>
      </c>
      <c r="X158" s="76">
        <f t="shared" si="22"/>
        <v>1260.1979810774444</v>
      </c>
      <c r="Y158" s="76">
        <f t="shared" si="22"/>
        <v>1263.2040502523848</v>
      </c>
      <c r="Z158" s="76">
        <f t="shared" si="22"/>
        <v>1265.912220680259</v>
      </c>
    </row>
    <row r="159" spans="1:26">
      <c r="A159" s="44" t="s">
        <v>28</v>
      </c>
      <c r="B159" s="76">
        <f>B153</f>
        <v>2607.9747747747742</v>
      </c>
      <c r="C159" s="76">
        <f t="shared" ref="C159:G161" si="23">(B159+C153)*(1+$B$92)</f>
        <v>2698.5993616037654</v>
      </c>
      <c r="D159" s="76">
        <f t="shared" si="23"/>
        <v>2780.2431335217752</v>
      </c>
      <c r="E159" s="76">
        <f t="shared" si="23"/>
        <v>2853.7960811956582</v>
      </c>
      <c r="F159" s="76">
        <f t="shared" si="23"/>
        <v>2920.0599980189763</v>
      </c>
      <c r="G159" s="76">
        <f t="shared" si="23"/>
        <v>2979.7572203823256</v>
      </c>
      <c r="H159" s="76">
        <f t="shared" ref="H159:Z159" si="24">(G159+H153)*(1+$B$92)</f>
        <v>3033.5385017907483</v>
      </c>
      <c r="I159" s="76">
        <f t="shared" si="24"/>
        <v>3081.9901066632015</v>
      </c>
      <c r="J159" s="76">
        <f t="shared" si="24"/>
        <v>3125.6402011428891</v>
      </c>
      <c r="K159" s="76">
        <f t="shared" si="24"/>
        <v>3164.9646105840488</v>
      </c>
      <c r="L159" s="76">
        <f t="shared" si="24"/>
        <v>3200.3920064769854</v>
      </c>
      <c r="M159" s="76">
        <f t="shared" si="24"/>
        <v>3232.3085793535051</v>
      </c>
      <c r="N159" s="76">
        <f t="shared" si="24"/>
        <v>3261.0622486116308</v>
      </c>
      <c r="O159" s="76">
        <f t="shared" si="24"/>
        <v>3286.9664551504829</v>
      </c>
      <c r="P159" s="76">
        <f t="shared" si="24"/>
        <v>3310.3035781584576</v>
      </c>
      <c r="Q159" s="76">
        <f t="shared" si="24"/>
        <v>3331.3280133007775</v>
      </c>
      <c r="R159" s="76">
        <f t="shared" si="24"/>
        <v>3350.2689458614259</v>
      </c>
      <c r="S159" s="76">
        <f t="shared" si="24"/>
        <v>3367.332849069217</v>
      </c>
      <c r="T159" s="76">
        <f t="shared" si="24"/>
        <v>3382.7057348420021</v>
      </c>
      <c r="U159" s="76">
        <f t="shared" si="24"/>
        <v>3396.5551814841506</v>
      </c>
      <c r="V159" s="76">
        <f t="shared" si="24"/>
        <v>3409.032160441041</v>
      </c>
      <c r="W159" s="76">
        <f t="shared" si="24"/>
        <v>3420.2726820238254</v>
      </c>
      <c r="X159" s="76">
        <f t="shared" si="24"/>
        <v>3430.3992780443518</v>
      </c>
      <c r="Y159" s="76">
        <f t="shared" si="24"/>
        <v>3439.5223375223036</v>
      </c>
      <c r="Z159" s="76">
        <f t="shared" si="24"/>
        <v>3447.7413100249628</v>
      </c>
    </row>
    <row r="160" spans="1:26">
      <c r="A160" s="44" t="s">
        <v>29</v>
      </c>
      <c r="B160" s="76">
        <f>B154</f>
        <v>5036.1261261261252</v>
      </c>
      <c r="C160" s="76">
        <f t="shared" si="23"/>
        <v>5217.8960771041302</v>
      </c>
      <c r="D160" s="76">
        <f t="shared" si="23"/>
        <v>5381.6527896969274</v>
      </c>
      <c r="E160" s="76">
        <f t="shared" si="23"/>
        <v>5529.1813596003485</v>
      </c>
      <c r="F160" s="76">
        <f t="shared" si="23"/>
        <v>5662.0899811349618</v>
      </c>
      <c r="G160" s="76">
        <f t="shared" si="23"/>
        <v>5781.8274780129923</v>
      </c>
      <c r="H160" s="76">
        <f t="shared" ref="H160:Z160" si="25">(G160+H154)*(1+$B$92)</f>
        <v>5889.6990968220289</v>
      </c>
      <c r="I160" s="76">
        <f t="shared" si="25"/>
        <v>5986.8807353887278</v>
      </c>
      <c r="J160" s="76">
        <f t="shared" si="25"/>
        <v>6074.4317611244933</v>
      </c>
      <c r="K160" s="76">
        <f t="shared" si="25"/>
        <v>6153.3065590846418</v>
      </c>
      <c r="L160" s="76">
        <f t="shared" si="25"/>
        <v>6224.3649356253163</v>
      </c>
      <c r="M160" s="76">
        <f t="shared" si="25"/>
        <v>6288.3814910673655</v>
      </c>
      <c r="N160" s="76">
        <f t="shared" si="25"/>
        <v>6346.0540635376801</v>
      </c>
      <c r="O160" s="76">
        <f t="shared" si="25"/>
        <v>6398.011336033459</v>
      </c>
      <c r="P160" s="76">
        <f t="shared" si="25"/>
        <v>6444.8196896332602</v>
      </c>
      <c r="Q160" s="76">
        <f t="shared" si="25"/>
        <v>6486.989377561009</v>
      </c>
      <c r="R160" s="76">
        <f t="shared" si="25"/>
        <v>6524.9800874058274</v>
      </c>
      <c r="S160" s="76">
        <f t="shared" si="25"/>
        <v>6559.2059521308893</v>
      </c>
      <c r="T160" s="76">
        <f t="shared" si="25"/>
        <v>6590.0400644958099</v>
      </c>
      <c r="U160" s="76">
        <f t="shared" si="25"/>
        <v>6617.8185441038459</v>
      </c>
      <c r="V160" s="76">
        <f t="shared" si="25"/>
        <v>6642.844201408383</v>
      </c>
      <c r="W160" s="76">
        <f t="shared" si="25"/>
        <v>6665.3898386196779</v>
      </c>
      <c r="X160" s="76">
        <f t="shared" si="25"/>
        <v>6685.7012234947179</v>
      </c>
      <c r="Y160" s="76">
        <f t="shared" si="25"/>
        <v>6703.9997684271866</v>
      </c>
      <c r="Z160" s="76">
        <f t="shared" si="25"/>
        <v>6720.484944042023</v>
      </c>
    </row>
    <row r="161" spans="1:26">
      <c r="A161" s="1" t="s">
        <v>30</v>
      </c>
      <c r="B161" s="76">
        <f>B155</f>
        <v>10094.774774774773</v>
      </c>
      <c r="C161" s="76">
        <f t="shared" si="23"/>
        <v>10466.430901063222</v>
      </c>
      <c r="D161" s="76">
        <f t="shared" si="23"/>
        <v>10801.256240061826</v>
      </c>
      <c r="E161" s="76">
        <f t="shared" si="23"/>
        <v>11102.900689610118</v>
      </c>
      <c r="F161" s="76">
        <f t="shared" si="23"/>
        <v>11374.652445959931</v>
      </c>
      <c r="G161" s="76">
        <f t="shared" si="23"/>
        <v>11619.473848076879</v>
      </c>
      <c r="H161" s="76">
        <f t="shared" ref="H161:Z161" si="26">(G161+H155)*(1+$B$92)</f>
        <v>11840.033669803859</v>
      </c>
      <c r="I161" s="76">
        <f t="shared" si="26"/>
        <v>12038.736211900237</v>
      </c>
      <c r="J161" s="76">
        <f t="shared" si="26"/>
        <v>12217.747511086163</v>
      </c>
      <c r="K161" s="76">
        <f t="shared" si="26"/>
        <v>12379.018951794205</v>
      </c>
      <c r="L161" s="76">
        <f t="shared" si="26"/>
        <v>12524.308538017667</v>
      </c>
      <c r="M161" s="76">
        <f t="shared" si="26"/>
        <v>12655.200057137903</v>
      </c>
      <c r="N161" s="76">
        <f t="shared" si="26"/>
        <v>12773.120344633611</v>
      </c>
      <c r="O161" s="76">
        <f t="shared" si="26"/>
        <v>12879.354837872987</v>
      </c>
      <c r="P161" s="76">
        <f t="shared" si="26"/>
        <v>12975.061588539091</v>
      </c>
      <c r="Q161" s="76">
        <f t="shared" si="26"/>
        <v>13061.283886436482</v>
      </c>
      <c r="R161" s="76">
        <f t="shared" si="26"/>
        <v>13138.961632289987</v>
      </c>
      <c r="S161" s="76">
        <f t="shared" si="26"/>
        <v>13208.941583509362</v>
      </c>
      <c r="T161" s="76">
        <f t="shared" si="26"/>
        <v>13271.986584607897</v>
      </c>
      <c r="U161" s="76">
        <f t="shared" si="26"/>
        <v>13328.783882894866</v>
      </c>
      <c r="V161" s="76">
        <f t="shared" si="26"/>
        <v>13379.952620090335</v>
      </c>
      <c r="W161" s="76">
        <f t="shared" si="26"/>
        <v>13426.050581527694</v>
      </c>
      <c r="X161" s="76">
        <f t="shared" si="26"/>
        <v>13467.580276516304</v>
      </c>
      <c r="Y161" s="76">
        <f t="shared" si="26"/>
        <v>13504.994416145684</v>
      </c>
      <c r="Z161" s="76">
        <f t="shared" si="26"/>
        <v>13538.700848244223</v>
      </c>
    </row>
    <row r="163" spans="1:26" s="38" customFormat="1"/>
  </sheetData>
  <mergeCells count="2">
    <mergeCell ref="A4:B4"/>
    <mergeCell ref="A85:B85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161"/>
  <sheetViews>
    <sheetView zoomScale="60" zoomScaleNormal="60" workbookViewId="0">
      <selection activeCell="A119" sqref="A119"/>
    </sheetView>
  </sheetViews>
  <sheetFormatPr defaultRowHeight="15"/>
  <cols>
    <col min="1" max="1" width="55" style="2" customWidth="1"/>
    <col min="2" max="2" width="28" style="2" customWidth="1"/>
    <col min="3" max="3" width="16.28515625" style="2" bestFit="1" customWidth="1"/>
    <col min="4" max="4" width="17.5703125" style="2" customWidth="1"/>
    <col min="5" max="5" width="24.7109375" style="2" customWidth="1"/>
    <col min="6" max="6" width="15.28515625" style="2" customWidth="1"/>
    <col min="7" max="7" width="15.140625" style="2" bestFit="1" customWidth="1"/>
    <col min="8" max="8" width="16.5703125" style="2" bestFit="1" customWidth="1"/>
    <col min="9" max="9" width="16.28515625" style="2" customWidth="1"/>
    <col min="10" max="10" width="17.5703125" style="2" customWidth="1"/>
    <col min="11" max="11" width="18.28515625" style="2" customWidth="1"/>
    <col min="12" max="26" width="15.42578125" style="2" bestFit="1" customWidth="1"/>
    <col min="27" max="27" width="13.140625" style="2" bestFit="1" customWidth="1"/>
    <col min="28" max="238" width="9.140625" style="2"/>
    <col min="239" max="239" width="55" style="2" customWidth="1"/>
    <col min="240" max="240" width="28" style="2" customWidth="1"/>
    <col min="241" max="241" width="15.140625" style="2" bestFit="1" customWidth="1"/>
    <col min="242" max="242" width="22.42578125" style="2" customWidth="1"/>
    <col min="243" max="243" width="55" style="2" customWidth="1"/>
    <col min="244" max="244" width="28.42578125" style="2" customWidth="1"/>
    <col min="245" max="245" width="15.140625" style="2" bestFit="1" customWidth="1"/>
    <col min="246" max="270" width="15.42578125" style="2" bestFit="1" customWidth="1"/>
    <col min="271" max="494" width="9.140625" style="2"/>
    <col min="495" max="495" width="55" style="2" customWidth="1"/>
    <col min="496" max="496" width="28" style="2" customWidth="1"/>
    <col min="497" max="497" width="15.140625" style="2" bestFit="1" customWidth="1"/>
    <col min="498" max="498" width="22.42578125" style="2" customWidth="1"/>
    <col min="499" max="499" width="55" style="2" customWidth="1"/>
    <col min="500" max="500" width="28.42578125" style="2" customWidth="1"/>
    <col min="501" max="501" width="15.140625" style="2" bestFit="1" customWidth="1"/>
    <col min="502" max="526" width="15.42578125" style="2" bestFit="1" customWidth="1"/>
    <col min="527" max="750" width="9.140625" style="2"/>
    <col min="751" max="751" width="55" style="2" customWidth="1"/>
    <col min="752" max="752" width="28" style="2" customWidth="1"/>
    <col min="753" max="753" width="15.140625" style="2" bestFit="1" customWidth="1"/>
    <col min="754" max="754" width="22.42578125" style="2" customWidth="1"/>
    <col min="755" max="755" width="55" style="2" customWidth="1"/>
    <col min="756" max="756" width="28.42578125" style="2" customWidth="1"/>
    <col min="757" max="757" width="15.140625" style="2" bestFit="1" customWidth="1"/>
    <col min="758" max="782" width="15.42578125" style="2" bestFit="1" customWidth="1"/>
    <col min="783" max="1006" width="9.140625" style="2"/>
    <col min="1007" max="1007" width="55" style="2" customWidth="1"/>
    <col min="1008" max="1008" width="28" style="2" customWidth="1"/>
    <col min="1009" max="1009" width="15.140625" style="2" bestFit="1" customWidth="1"/>
    <col min="1010" max="1010" width="22.42578125" style="2" customWidth="1"/>
    <col min="1011" max="1011" width="55" style="2" customWidth="1"/>
    <col min="1012" max="1012" width="28.42578125" style="2" customWidth="1"/>
    <col min="1013" max="1013" width="15.140625" style="2" bestFit="1" customWidth="1"/>
    <col min="1014" max="1038" width="15.42578125" style="2" bestFit="1" customWidth="1"/>
    <col min="1039" max="1262" width="9.140625" style="2"/>
    <col min="1263" max="1263" width="55" style="2" customWidth="1"/>
    <col min="1264" max="1264" width="28" style="2" customWidth="1"/>
    <col min="1265" max="1265" width="15.140625" style="2" bestFit="1" customWidth="1"/>
    <col min="1266" max="1266" width="22.42578125" style="2" customWidth="1"/>
    <col min="1267" max="1267" width="55" style="2" customWidth="1"/>
    <col min="1268" max="1268" width="28.42578125" style="2" customWidth="1"/>
    <col min="1269" max="1269" width="15.140625" style="2" bestFit="1" customWidth="1"/>
    <col min="1270" max="1294" width="15.42578125" style="2" bestFit="1" customWidth="1"/>
    <col min="1295" max="1518" width="9.140625" style="2"/>
    <col min="1519" max="1519" width="55" style="2" customWidth="1"/>
    <col min="1520" max="1520" width="28" style="2" customWidth="1"/>
    <col min="1521" max="1521" width="15.140625" style="2" bestFit="1" customWidth="1"/>
    <col min="1522" max="1522" width="22.42578125" style="2" customWidth="1"/>
    <col min="1523" max="1523" width="55" style="2" customWidth="1"/>
    <col min="1524" max="1524" width="28.42578125" style="2" customWidth="1"/>
    <col min="1525" max="1525" width="15.140625" style="2" bestFit="1" customWidth="1"/>
    <col min="1526" max="1550" width="15.42578125" style="2" bestFit="1" customWidth="1"/>
    <col min="1551" max="1774" width="9.140625" style="2"/>
    <col min="1775" max="1775" width="55" style="2" customWidth="1"/>
    <col min="1776" max="1776" width="28" style="2" customWidth="1"/>
    <col min="1777" max="1777" width="15.140625" style="2" bestFit="1" customWidth="1"/>
    <col min="1778" max="1778" width="22.42578125" style="2" customWidth="1"/>
    <col min="1779" max="1779" width="55" style="2" customWidth="1"/>
    <col min="1780" max="1780" width="28.42578125" style="2" customWidth="1"/>
    <col min="1781" max="1781" width="15.140625" style="2" bestFit="1" customWidth="1"/>
    <col min="1782" max="1806" width="15.42578125" style="2" bestFit="1" customWidth="1"/>
    <col min="1807" max="2030" width="9.140625" style="2"/>
    <col min="2031" max="2031" width="55" style="2" customWidth="1"/>
    <col min="2032" max="2032" width="28" style="2" customWidth="1"/>
    <col min="2033" max="2033" width="15.140625" style="2" bestFit="1" customWidth="1"/>
    <col min="2034" max="2034" width="22.42578125" style="2" customWidth="1"/>
    <col min="2035" max="2035" width="55" style="2" customWidth="1"/>
    <col min="2036" max="2036" width="28.42578125" style="2" customWidth="1"/>
    <col min="2037" max="2037" width="15.140625" style="2" bestFit="1" customWidth="1"/>
    <col min="2038" max="2062" width="15.42578125" style="2" bestFit="1" customWidth="1"/>
    <col min="2063" max="2286" width="9.140625" style="2"/>
    <col min="2287" max="2287" width="55" style="2" customWidth="1"/>
    <col min="2288" max="2288" width="28" style="2" customWidth="1"/>
    <col min="2289" max="2289" width="15.140625" style="2" bestFit="1" customWidth="1"/>
    <col min="2290" max="2290" width="22.42578125" style="2" customWidth="1"/>
    <col min="2291" max="2291" width="55" style="2" customWidth="1"/>
    <col min="2292" max="2292" width="28.42578125" style="2" customWidth="1"/>
    <col min="2293" max="2293" width="15.140625" style="2" bestFit="1" customWidth="1"/>
    <col min="2294" max="2318" width="15.42578125" style="2" bestFit="1" customWidth="1"/>
    <col min="2319" max="2542" width="9.140625" style="2"/>
    <col min="2543" max="2543" width="55" style="2" customWidth="1"/>
    <col min="2544" max="2544" width="28" style="2" customWidth="1"/>
    <col min="2545" max="2545" width="15.140625" style="2" bestFit="1" customWidth="1"/>
    <col min="2546" max="2546" width="22.42578125" style="2" customWidth="1"/>
    <col min="2547" max="2547" width="55" style="2" customWidth="1"/>
    <col min="2548" max="2548" width="28.42578125" style="2" customWidth="1"/>
    <col min="2549" max="2549" width="15.140625" style="2" bestFit="1" customWidth="1"/>
    <col min="2550" max="2574" width="15.42578125" style="2" bestFit="1" customWidth="1"/>
    <col min="2575" max="2798" width="9.140625" style="2"/>
    <col min="2799" max="2799" width="55" style="2" customWidth="1"/>
    <col min="2800" max="2800" width="28" style="2" customWidth="1"/>
    <col min="2801" max="2801" width="15.140625" style="2" bestFit="1" customWidth="1"/>
    <col min="2802" max="2802" width="22.42578125" style="2" customWidth="1"/>
    <col min="2803" max="2803" width="55" style="2" customWidth="1"/>
    <col min="2804" max="2804" width="28.42578125" style="2" customWidth="1"/>
    <col min="2805" max="2805" width="15.140625" style="2" bestFit="1" customWidth="1"/>
    <col min="2806" max="2830" width="15.42578125" style="2" bestFit="1" customWidth="1"/>
    <col min="2831" max="3054" width="9.140625" style="2"/>
    <col min="3055" max="3055" width="55" style="2" customWidth="1"/>
    <col min="3056" max="3056" width="28" style="2" customWidth="1"/>
    <col min="3057" max="3057" width="15.140625" style="2" bestFit="1" customWidth="1"/>
    <col min="3058" max="3058" width="22.42578125" style="2" customWidth="1"/>
    <col min="3059" max="3059" width="55" style="2" customWidth="1"/>
    <col min="3060" max="3060" width="28.42578125" style="2" customWidth="1"/>
    <col min="3061" max="3061" width="15.140625" style="2" bestFit="1" customWidth="1"/>
    <col min="3062" max="3086" width="15.42578125" style="2" bestFit="1" customWidth="1"/>
    <col min="3087" max="3310" width="9.140625" style="2"/>
    <col min="3311" max="3311" width="55" style="2" customWidth="1"/>
    <col min="3312" max="3312" width="28" style="2" customWidth="1"/>
    <col min="3313" max="3313" width="15.140625" style="2" bestFit="1" customWidth="1"/>
    <col min="3314" max="3314" width="22.42578125" style="2" customWidth="1"/>
    <col min="3315" max="3315" width="55" style="2" customWidth="1"/>
    <col min="3316" max="3316" width="28.42578125" style="2" customWidth="1"/>
    <col min="3317" max="3317" width="15.140625" style="2" bestFit="1" customWidth="1"/>
    <col min="3318" max="3342" width="15.42578125" style="2" bestFit="1" customWidth="1"/>
    <col min="3343" max="3566" width="9.140625" style="2"/>
    <col min="3567" max="3567" width="55" style="2" customWidth="1"/>
    <col min="3568" max="3568" width="28" style="2" customWidth="1"/>
    <col min="3569" max="3569" width="15.140625" style="2" bestFit="1" customWidth="1"/>
    <col min="3570" max="3570" width="22.42578125" style="2" customWidth="1"/>
    <col min="3571" max="3571" width="55" style="2" customWidth="1"/>
    <col min="3572" max="3572" width="28.42578125" style="2" customWidth="1"/>
    <col min="3573" max="3573" width="15.140625" style="2" bestFit="1" customWidth="1"/>
    <col min="3574" max="3598" width="15.42578125" style="2" bestFit="1" customWidth="1"/>
    <col min="3599" max="3822" width="9.140625" style="2"/>
    <col min="3823" max="3823" width="55" style="2" customWidth="1"/>
    <col min="3824" max="3824" width="28" style="2" customWidth="1"/>
    <col min="3825" max="3825" width="15.140625" style="2" bestFit="1" customWidth="1"/>
    <col min="3826" max="3826" width="22.42578125" style="2" customWidth="1"/>
    <col min="3827" max="3827" width="55" style="2" customWidth="1"/>
    <col min="3828" max="3828" width="28.42578125" style="2" customWidth="1"/>
    <col min="3829" max="3829" width="15.140625" style="2" bestFit="1" customWidth="1"/>
    <col min="3830" max="3854" width="15.42578125" style="2" bestFit="1" customWidth="1"/>
    <col min="3855" max="4078" width="9.140625" style="2"/>
    <col min="4079" max="4079" width="55" style="2" customWidth="1"/>
    <col min="4080" max="4080" width="28" style="2" customWidth="1"/>
    <col min="4081" max="4081" width="15.140625" style="2" bestFit="1" customWidth="1"/>
    <col min="4082" max="4082" width="22.42578125" style="2" customWidth="1"/>
    <col min="4083" max="4083" width="55" style="2" customWidth="1"/>
    <col min="4084" max="4084" width="28.42578125" style="2" customWidth="1"/>
    <col min="4085" max="4085" width="15.140625" style="2" bestFit="1" customWidth="1"/>
    <col min="4086" max="4110" width="15.42578125" style="2" bestFit="1" customWidth="1"/>
    <col min="4111" max="4334" width="9.140625" style="2"/>
    <col min="4335" max="4335" width="55" style="2" customWidth="1"/>
    <col min="4336" max="4336" width="28" style="2" customWidth="1"/>
    <col min="4337" max="4337" width="15.140625" style="2" bestFit="1" customWidth="1"/>
    <col min="4338" max="4338" width="22.42578125" style="2" customWidth="1"/>
    <col min="4339" max="4339" width="55" style="2" customWidth="1"/>
    <col min="4340" max="4340" width="28.42578125" style="2" customWidth="1"/>
    <col min="4341" max="4341" width="15.140625" style="2" bestFit="1" customWidth="1"/>
    <col min="4342" max="4366" width="15.42578125" style="2" bestFit="1" customWidth="1"/>
    <col min="4367" max="4590" width="9.140625" style="2"/>
    <col min="4591" max="4591" width="55" style="2" customWidth="1"/>
    <col min="4592" max="4592" width="28" style="2" customWidth="1"/>
    <col min="4593" max="4593" width="15.140625" style="2" bestFit="1" customWidth="1"/>
    <col min="4594" max="4594" width="22.42578125" style="2" customWidth="1"/>
    <col min="4595" max="4595" width="55" style="2" customWidth="1"/>
    <col min="4596" max="4596" width="28.42578125" style="2" customWidth="1"/>
    <col min="4597" max="4597" width="15.140625" style="2" bestFit="1" customWidth="1"/>
    <col min="4598" max="4622" width="15.42578125" style="2" bestFit="1" customWidth="1"/>
    <col min="4623" max="4846" width="9.140625" style="2"/>
    <col min="4847" max="4847" width="55" style="2" customWidth="1"/>
    <col min="4848" max="4848" width="28" style="2" customWidth="1"/>
    <col min="4849" max="4849" width="15.140625" style="2" bestFit="1" customWidth="1"/>
    <col min="4850" max="4850" width="22.42578125" style="2" customWidth="1"/>
    <col min="4851" max="4851" width="55" style="2" customWidth="1"/>
    <col min="4852" max="4852" width="28.42578125" style="2" customWidth="1"/>
    <col min="4853" max="4853" width="15.140625" style="2" bestFit="1" customWidth="1"/>
    <col min="4854" max="4878" width="15.42578125" style="2" bestFit="1" customWidth="1"/>
    <col min="4879" max="5102" width="9.140625" style="2"/>
    <col min="5103" max="5103" width="55" style="2" customWidth="1"/>
    <col min="5104" max="5104" width="28" style="2" customWidth="1"/>
    <col min="5105" max="5105" width="15.140625" style="2" bestFit="1" customWidth="1"/>
    <col min="5106" max="5106" width="22.42578125" style="2" customWidth="1"/>
    <col min="5107" max="5107" width="55" style="2" customWidth="1"/>
    <col min="5108" max="5108" width="28.42578125" style="2" customWidth="1"/>
    <col min="5109" max="5109" width="15.140625" style="2" bestFit="1" customWidth="1"/>
    <col min="5110" max="5134" width="15.42578125" style="2" bestFit="1" customWidth="1"/>
    <col min="5135" max="5358" width="9.140625" style="2"/>
    <col min="5359" max="5359" width="55" style="2" customWidth="1"/>
    <col min="5360" max="5360" width="28" style="2" customWidth="1"/>
    <col min="5361" max="5361" width="15.140625" style="2" bestFit="1" customWidth="1"/>
    <col min="5362" max="5362" width="22.42578125" style="2" customWidth="1"/>
    <col min="5363" max="5363" width="55" style="2" customWidth="1"/>
    <col min="5364" max="5364" width="28.42578125" style="2" customWidth="1"/>
    <col min="5365" max="5365" width="15.140625" style="2" bestFit="1" customWidth="1"/>
    <col min="5366" max="5390" width="15.42578125" style="2" bestFit="1" customWidth="1"/>
    <col min="5391" max="5614" width="9.140625" style="2"/>
    <col min="5615" max="5615" width="55" style="2" customWidth="1"/>
    <col min="5616" max="5616" width="28" style="2" customWidth="1"/>
    <col min="5617" max="5617" width="15.140625" style="2" bestFit="1" customWidth="1"/>
    <col min="5618" max="5618" width="22.42578125" style="2" customWidth="1"/>
    <col min="5619" max="5619" width="55" style="2" customWidth="1"/>
    <col min="5620" max="5620" width="28.42578125" style="2" customWidth="1"/>
    <col min="5621" max="5621" width="15.140625" style="2" bestFit="1" customWidth="1"/>
    <col min="5622" max="5646" width="15.42578125" style="2" bestFit="1" customWidth="1"/>
    <col min="5647" max="5870" width="9.140625" style="2"/>
    <col min="5871" max="5871" width="55" style="2" customWidth="1"/>
    <col min="5872" max="5872" width="28" style="2" customWidth="1"/>
    <col min="5873" max="5873" width="15.140625" style="2" bestFit="1" customWidth="1"/>
    <col min="5874" max="5874" width="22.42578125" style="2" customWidth="1"/>
    <col min="5875" max="5875" width="55" style="2" customWidth="1"/>
    <col min="5876" max="5876" width="28.42578125" style="2" customWidth="1"/>
    <col min="5877" max="5877" width="15.140625" style="2" bestFit="1" customWidth="1"/>
    <col min="5878" max="5902" width="15.42578125" style="2" bestFit="1" customWidth="1"/>
    <col min="5903" max="6126" width="9.140625" style="2"/>
    <col min="6127" max="6127" width="55" style="2" customWidth="1"/>
    <col min="6128" max="6128" width="28" style="2" customWidth="1"/>
    <col min="6129" max="6129" width="15.140625" style="2" bestFit="1" customWidth="1"/>
    <col min="6130" max="6130" width="22.42578125" style="2" customWidth="1"/>
    <col min="6131" max="6131" width="55" style="2" customWidth="1"/>
    <col min="6132" max="6132" width="28.42578125" style="2" customWidth="1"/>
    <col min="6133" max="6133" width="15.140625" style="2" bestFit="1" customWidth="1"/>
    <col min="6134" max="6158" width="15.42578125" style="2" bestFit="1" customWidth="1"/>
    <col min="6159" max="6382" width="9.140625" style="2"/>
    <col min="6383" max="6383" width="55" style="2" customWidth="1"/>
    <col min="6384" max="6384" width="28" style="2" customWidth="1"/>
    <col min="6385" max="6385" width="15.140625" style="2" bestFit="1" customWidth="1"/>
    <col min="6386" max="6386" width="22.42578125" style="2" customWidth="1"/>
    <col min="6387" max="6387" width="55" style="2" customWidth="1"/>
    <col min="6388" max="6388" width="28.42578125" style="2" customWidth="1"/>
    <col min="6389" max="6389" width="15.140625" style="2" bestFit="1" customWidth="1"/>
    <col min="6390" max="6414" width="15.42578125" style="2" bestFit="1" customWidth="1"/>
    <col min="6415" max="6638" width="9.140625" style="2"/>
    <col min="6639" max="6639" width="55" style="2" customWidth="1"/>
    <col min="6640" max="6640" width="28" style="2" customWidth="1"/>
    <col min="6641" max="6641" width="15.140625" style="2" bestFit="1" customWidth="1"/>
    <col min="6642" max="6642" width="22.42578125" style="2" customWidth="1"/>
    <col min="6643" max="6643" width="55" style="2" customWidth="1"/>
    <col min="6644" max="6644" width="28.42578125" style="2" customWidth="1"/>
    <col min="6645" max="6645" width="15.140625" style="2" bestFit="1" customWidth="1"/>
    <col min="6646" max="6670" width="15.42578125" style="2" bestFit="1" customWidth="1"/>
    <col min="6671" max="6894" width="9.140625" style="2"/>
    <col min="6895" max="6895" width="55" style="2" customWidth="1"/>
    <col min="6896" max="6896" width="28" style="2" customWidth="1"/>
    <col min="6897" max="6897" width="15.140625" style="2" bestFit="1" customWidth="1"/>
    <col min="6898" max="6898" width="22.42578125" style="2" customWidth="1"/>
    <col min="6899" max="6899" width="55" style="2" customWidth="1"/>
    <col min="6900" max="6900" width="28.42578125" style="2" customWidth="1"/>
    <col min="6901" max="6901" width="15.140625" style="2" bestFit="1" customWidth="1"/>
    <col min="6902" max="6926" width="15.42578125" style="2" bestFit="1" customWidth="1"/>
    <col min="6927" max="7150" width="9.140625" style="2"/>
    <col min="7151" max="7151" width="55" style="2" customWidth="1"/>
    <col min="7152" max="7152" width="28" style="2" customWidth="1"/>
    <col min="7153" max="7153" width="15.140625" style="2" bestFit="1" customWidth="1"/>
    <col min="7154" max="7154" width="22.42578125" style="2" customWidth="1"/>
    <col min="7155" max="7155" width="55" style="2" customWidth="1"/>
    <col min="7156" max="7156" width="28.42578125" style="2" customWidth="1"/>
    <col min="7157" max="7157" width="15.140625" style="2" bestFit="1" customWidth="1"/>
    <col min="7158" max="7182" width="15.42578125" style="2" bestFit="1" customWidth="1"/>
    <col min="7183" max="7406" width="9.140625" style="2"/>
    <col min="7407" max="7407" width="55" style="2" customWidth="1"/>
    <col min="7408" max="7408" width="28" style="2" customWidth="1"/>
    <col min="7409" max="7409" width="15.140625" style="2" bestFit="1" customWidth="1"/>
    <col min="7410" max="7410" width="22.42578125" style="2" customWidth="1"/>
    <col min="7411" max="7411" width="55" style="2" customWidth="1"/>
    <col min="7412" max="7412" width="28.42578125" style="2" customWidth="1"/>
    <col min="7413" max="7413" width="15.140625" style="2" bestFit="1" customWidth="1"/>
    <col min="7414" max="7438" width="15.42578125" style="2" bestFit="1" customWidth="1"/>
    <col min="7439" max="7662" width="9.140625" style="2"/>
    <col min="7663" max="7663" width="55" style="2" customWidth="1"/>
    <col min="7664" max="7664" width="28" style="2" customWidth="1"/>
    <col min="7665" max="7665" width="15.140625" style="2" bestFit="1" customWidth="1"/>
    <col min="7666" max="7666" width="22.42578125" style="2" customWidth="1"/>
    <col min="7667" max="7667" width="55" style="2" customWidth="1"/>
    <col min="7668" max="7668" width="28.42578125" style="2" customWidth="1"/>
    <col min="7669" max="7669" width="15.140625" style="2" bestFit="1" customWidth="1"/>
    <col min="7670" max="7694" width="15.42578125" style="2" bestFit="1" customWidth="1"/>
    <col min="7695" max="7918" width="9.140625" style="2"/>
    <col min="7919" max="7919" width="55" style="2" customWidth="1"/>
    <col min="7920" max="7920" width="28" style="2" customWidth="1"/>
    <col min="7921" max="7921" width="15.140625" style="2" bestFit="1" customWidth="1"/>
    <col min="7922" max="7922" width="22.42578125" style="2" customWidth="1"/>
    <col min="7923" max="7923" width="55" style="2" customWidth="1"/>
    <col min="7924" max="7924" width="28.42578125" style="2" customWidth="1"/>
    <col min="7925" max="7925" width="15.140625" style="2" bestFit="1" customWidth="1"/>
    <col min="7926" max="7950" width="15.42578125" style="2" bestFit="1" customWidth="1"/>
    <col min="7951" max="8174" width="9.140625" style="2"/>
    <col min="8175" max="8175" width="55" style="2" customWidth="1"/>
    <col min="8176" max="8176" width="28" style="2" customWidth="1"/>
    <col min="8177" max="8177" width="15.140625" style="2" bestFit="1" customWidth="1"/>
    <col min="8178" max="8178" width="22.42578125" style="2" customWidth="1"/>
    <col min="8179" max="8179" width="55" style="2" customWidth="1"/>
    <col min="8180" max="8180" width="28.42578125" style="2" customWidth="1"/>
    <col min="8181" max="8181" width="15.140625" style="2" bestFit="1" customWidth="1"/>
    <col min="8182" max="8206" width="15.42578125" style="2" bestFit="1" customWidth="1"/>
    <col min="8207" max="8430" width="9.140625" style="2"/>
    <col min="8431" max="8431" width="55" style="2" customWidth="1"/>
    <col min="8432" max="8432" width="28" style="2" customWidth="1"/>
    <col min="8433" max="8433" width="15.140625" style="2" bestFit="1" customWidth="1"/>
    <col min="8434" max="8434" width="22.42578125" style="2" customWidth="1"/>
    <col min="8435" max="8435" width="55" style="2" customWidth="1"/>
    <col min="8436" max="8436" width="28.42578125" style="2" customWidth="1"/>
    <col min="8437" max="8437" width="15.140625" style="2" bestFit="1" customWidth="1"/>
    <col min="8438" max="8462" width="15.42578125" style="2" bestFit="1" customWidth="1"/>
    <col min="8463" max="8686" width="9.140625" style="2"/>
    <col min="8687" max="8687" width="55" style="2" customWidth="1"/>
    <col min="8688" max="8688" width="28" style="2" customWidth="1"/>
    <col min="8689" max="8689" width="15.140625" style="2" bestFit="1" customWidth="1"/>
    <col min="8690" max="8690" width="22.42578125" style="2" customWidth="1"/>
    <col min="8691" max="8691" width="55" style="2" customWidth="1"/>
    <col min="8692" max="8692" width="28.42578125" style="2" customWidth="1"/>
    <col min="8693" max="8693" width="15.140625" style="2" bestFit="1" customWidth="1"/>
    <col min="8694" max="8718" width="15.42578125" style="2" bestFit="1" customWidth="1"/>
    <col min="8719" max="8942" width="9.140625" style="2"/>
    <col min="8943" max="8943" width="55" style="2" customWidth="1"/>
    <col min="8944" max="8944" width="28" style="2" customWidth="1"/>
    <col min="8945" max="8945" width="15.140625" style="2" bestFit="1" customWidth="1"/>
    <col min="8946" max="8946" width="22.42578125" style="2" customWidth="1"/>
    <col min="8947" max="8947" width="55" style="2" customWidth="1"/>
    <col min="8948" max="8948" width="28.42578125" style="2" customWidth="1"/>
    <col min="8949" max="8949" width="15.140625" style="2" bestFit="1" customWidth="1"/>
    <col min="8950" max="8974" width="15.42578125" style="2" bestFit="1" customWidth="1"/>
    <col min="8975" max="9198" width="9.140625" style="2"/>
    <col min="9199" max="9199" width="55" style="2" customWidth="1"/>
    <col min="9200" max="9200" width="28" style="2" customWidth="1"/>
    <col min="9201" max="9201" width="15.140625" style="2" bestFit="1" customWidth="1"/>
    <col min="9202" max="9202" width="22.42578125" style="2" customWidth="1"/>
    <col min="9203" max="9203" width="55" style="2" customWidth="1"/>
    <col min="9204" max="9204" width="28.42578125" style="2" customWidth="1"/>
    <col min="9205" max="9205" width="15.140625" style="2" bestFit="1" customWidth="1"/>
    <col min="9206" max="9230" width="15.42578125" style="2" bestFit="1" customWidth="1"/>
    <col min="9231" max="9454" width="9.140625" style="2"/>
    <col min="9455" max="9455" width="55" style="2" customWidth="1"/>
    <col min="9456" max="9456" width="28" style="2" customWidth="1"/>
    <col min="9457" max="9457" width="15.140625" style="2" bestFit="1" customWidth="1"/>
    <col min="9458" max="9458" width="22.42578125" style="2" customWidth="1"/>
    <col min="9459" max="9459" width="55" style="2" customWidth="1"/>
    <col min="9460" max="9460" width="28.42578125" style="2" customWidth="1"/>
    <col min="9461" max="9461" width="15.140625" style="2" bestFit="1" customWidth="1"/>
    <col min="9462" max="9486" width="15.42578125" style="2" bestFit="1" customWidth="1"/>
    <col min="9487" max="9710" width="9.140625" style="2"/>
    <col min="9711" max="9711" width="55" style="2" customWidth="1"/>
    <col min="9712" max="9712" width="28" style="2" customWidth="1"/>
    <col min="9713" max="9713" width="15.140625" style="2" bestFit="1" customWidth="1"/>
    <col min="9714" max="9714" width="22.42578125" style="2" customWidth="1"/>
    <col min="9715" max="9715" width="55" style="2" customWidth="1"/>
    <col min="9716" max="9716" width="28.42578125" style="2" customWidth="1"/>
    <col min="9717" max="9717" width="15.140625" style="2" bestFit="1" customWidth="1"/>
    <col min="9718" max="9742" width="15.42578125" style="2" bestFit="1" customWidth="1"/>
    <col min="9743" max="9966" width="9.140625" style="2"/>
    <col min="9967" max="9967" width="55" style="2" customWidth="1"/>
    <col min="9968" max="9968" width="28" style="2" customWidth="1"/>
    <col min="9969" max="9969" width="15.140625" style="2" bestFit="1" customWidth="1"/>
    <col min="9970" max="9970" width="22.42578125" style="2" customWidth="1"/>
    <col min="9971" max="9971" width="55" style="2" customWidth="1"/>
    <col min="9972" max="9972" width="28.42578125" style="2" customWidth="1"/>
    <col min="9973" max="9973" width="15.140625" style="2" bestFit="1" customWidth="1"/>
    <col min="9974" max="9998" width="15.42578125" style="2" bestFit="1" customWidth="1"/>
    <col min="9999" max="10222" width="9.140625" style="2"/>
    <col min="10223" max="10223" width="55" style="2" customWidth="1"/>
    <col min="10224" max="10224" width="28" style="2" customWidth="1"/>
    <col min="10225" max="10225" width="15.140625" style="2" bestFit="1" customWidth="1"/>
    <col min="10226" max="10226" width="22.42578125" style="2" customWidth="1"/>
    <col min="10227" max="10227" width="55" style="2" customWidth="1"/>
    <col min="10228" max="10228" width="28.42578125" style="2" customWidth="1"/>
    <col min="10229" max="10229" width="15.140625" style="2" bestFit="1" customWidth="1"/>
    <col min="10230" max="10254" width="15.42578125" style="2" bestFit="1" customWidth="1"/>
    <col min="10255" max="10478" width="9.140625" style="2"/>
    <col min="10479" max="10479" width="55" style="2" customWidth="1"/>
    <col min="10480" max="10480" width="28" style="2" customWidth="1"/>
    <col min="10481" max="10481" width="15.140625" style="2" bestFit="1" customWidth="1"/>
    <col min="10482" max="10482" width="22.42578125" style="2" customWidth="1"/>
    <col min="10483" max="10483" width="55" style="2" customWidth="1"/>
    <col min="10484" max="10484" width="28.42578125" style="2" customWidth="1"/>
    <col min="10485" max="10485" width="15.140625" style="2" bestFit="1" customWidth="1"/>
    <col min="10486" max="10510" width="15.42578125" style="2" bestFit="1" customWidth="1"/>
    <col min="10511" max="10734" width="9.140625" style="2"/>
    <col min="10735" max="10735" width="55" style="2" customWidth="1"/>
    <col min="10736" max="10736" width="28" style="2" customWidth="1"/>
    <col min="10737" max="10737" width="15.140625" style="2" bestFit="1" customWidth="1"/>
    <col min="10738" max="10738" width="22.42578125" style="2" customWidth="1"/>
    <col min="10739" max="10739" width="55" style="2" customWidth="1"/>
    <col min="10740" max="10740" width="28.42578125" style="2" customWidth="1"/>
    <col min="10741" max="10741" width="15.140625" style="2" bestFit="1" customWidth="1"/>
    <col min="10742" max="10766" width="15.42578125" style="2" bestFit="1" customWidth="1"/>
    <col min="10767" max="10990" width="9.140625" style="2"/>
    <col min="10991" max="10991" width="55" style="2" customWidth="1"/>
    <col min="10992" max="10992" width="28" style="2" customWidth="1"/>
    <col min="10993" max="10993" width="15.140625" style="2" bestFit="1" customWidth="1"/>
    <col min="10994" max="10994" width="22.42578125" style="2" customWidth="1"/>
    <col min="10995" max="10995" width="55" style="2" customWidth="1"/>
    <col min="10996" max="10996" width="28.42578125" style="2" customWidth="1"/>
    <col min="10997" max="10997" width="15.140625" style="2" bestFit="1" customWidth="1"/>
    <col min="10998" max="11022" width="15.42578125" style="2" bestFit="1" customWidth="1"/>
    <col min="11023" max="11246" width="9.140625" style="2"/>
    <col min="11247" max="11247" width="55" style="2" customWidth="1"/>
    <col min="11248" max="11248" width="28" style="2" customWidth="1"/>
    <col min="11249" max="11249" width="15.140625" style="2" bestFit="1" customWidth="1"/>
    <col min="11250" max="11250" width="22.42578125" style="2" customWidth="1"/>
    <col min="11251" max="11251" width="55" style="2" customWidth="1"/>
    <col min="11252" max="11252" width="28.42578125" style="2" customWidth="1"/>
    <col min="11253" max="11253" width="15.140625" style="2" bestFit="1" customWidth="1"/>
    <col min="11254" max="11278" width="15.42578125" style="2" bestFit="1" customWidth="1"/>
    <col min="11279" max="11502" width="9.140625" style="2"/>
    <col min="11503" max="11503" width="55" style="2" customWidth="1"/>
    <col min="11504" max="11504" width="28" style="2" customWidth="1"/>
    <col min="11505" max="11505" width="15.140625" style="2" bestFit="1" customWidth="1"/>
    <col min="11506" max="11506" width="22.42578125" style="2" customWidth="1"/>
    <col min="11507" max="11507" width="55" style="2" customWidth="1"/>
    <col min="11508" max="11508" width="28.42578125" style="2" customWidth="1"/>
    <col min="11509" max="11509" width="15.140625" style="2" bestFit="1" customWidth="1"/>
    <col min="11510" max="11534" width="15.42578125" style="2" bestFit="1" customWidth="1"/>
    <col min="11535" max="11758" width="9.140625" style="2"/>
    <col min="11759" max="11759" width="55" style="2" customWidth="1"/>
    <col min="11760" max="11760" width="28" style="2" customWidth="1"/>
    <col min="11761" max="11761" width="15.140625" style="2" bestFit="1" customWidth="1"/>
    <col min="11762" max="11762" width="22.42578125" style="2" customWidth="1"/>
    <col min="11763" max="11763" width="55" style="2" customWidth="1"/>
    <col min="11764" max="11764" width="28.42578125" style="2" customWidth="1"/>
    <col min="11765" max="11765" width="15.140625" style="2" bestFit="1" customWidth="1"/>
    <col min="11766" max="11790" width="15.42578125" style="2" bestFit="1" customWidth="1"/>
    <col min="11791" max="12014" width="9.140625" style="2"/>
    <col min="12015" max="12015" width="55" style="2" customWidth="1"/>
    <col min="12016" max="12016" width="28" style="2" customWidth="1"/>
    <col min="12017" max="12017" width="15.140625" style="2" bestFit="1" customWidth="1"/>
    <col min="12018" max="12018" width="22.42578125" style="2" customWidth="1"/>
    <col min="12019" max="12019" width="55" style="2" customWidth="1"/>
    <col min="12020" max="12020" width="28.42578125" style="2" customWidth="1"/>
    <col min="12021" max="12021" width="15.140625" style="2" bestFit="1" customWidth="1"/>
    <col min="12022" max="12046" width="15.42578125" style="2" bestFit="1" customWidth="1"/>
    <col min="12047" max="12270" width="9.140625" style="2"/>
    <col min="12271" max="12271" width="55" style="2" customWidth="1"/>
    <col min="12272" max="12272" width="28" style="2" customWidth="1"/>
    <col min="12273" max="12273" width="15.140625" style="2" bestFit="1" customWidth="1"/>
    <col min="12274" max="12274" width="22.42578125" style="2" customWidth="1"/>
    <col min="12275" max="12275" width="55" style="2" customWidth="1"/>
    <col min="12276" max="12276" width="28.42578125" style="2" customWidth="1"/>
    <col min="12277" max="12277" width="15.140625" style="2" bestFit="1" customWidth="1"/>
    <col min="12278" max="12302" width="15.42578125" style="2" bestFit="1" customWidth="1"/>
    <col min="12303" max="12526" width="9.140625" style="2"/>
    <col min="12527" max="12527" width="55" style="2" customWidth="1"/>
    <col min="12528" max="12528" width="28" style="2" customWidth="1"/>
    <col min="12529" max="12529" width="15.140625" style="2" bestFit="1" customWidth="1"/>
    <col min="12530" max="12530" width="22.42578125" style="2" customWidth="1"/>
    <col min="12531" max="12531" width="55" style="2" customWidth="1"/>
    <col min="12532" max="12532" width="28.42578125" style="2" customWidth="1"/>
    <col min="12533" max="12533" width="15.140625" style="2" bestFit="1" customWidth="1"/>
    <col min="12534" max="12558" width="15.42578125" style="2" bestFit="1" customWidth="1"/>
    <col min="12559" max="12782" width="9.140625" style="2"/>
    <col min="12783" max="12783" width="55" style="2" customWidth="1"/>
    <col min="12784" max="12784" width="28" style="2" customWidth="1"/>
    <col min="12785" max="12785" width="15.140625" style="2" bestFit="1" customWidth="1"/>
    <col min="12786" max="12786" width="22.42578125" style="2" customWidth="1"/>
    <col min="12787" max="12787" width="55" style="2" customWidth="1"/>
    <col min="12788" max="12788" width="28.42578125" style="2" customWidth="1"/>
    <col min="12789" max="12789" width="15.140625" style="2" bestFit="1" customWidth="1"/>
    <col min="12790" max="12814" width="15.42578125" style="2" bestFit="1" customWidth="1"/>
    <col min="12815" max="13038" width="9.140625" style="2"/>
    <col min="13039" max="13039" width="55" style="2" customWidth="1"/>
    <col min="13040" max="13040" width="28" style="2" customWidth="1"/>
    <col min="13041" max="13041" width="15.140625" style="2" bestFit="1" customWidth="1"/>
    <col min="13042" max="13042" width="22.42578125" style="2" customWidth="1"/>
    <col min="13043" max="13043" width="55" style="2" customWidth="1"/>
    <col min="13044" max="13044" width="28.42578125" style="2" customWidth="1"/>
    <col min="13045" max="13045" width="15.140625" style="2" bestFit="1" customWidth="1"/>
    <col min="13046" max="13070" width="15.42578125" style="2" bestFit="1" customWidth="1"/>
    <col min="13071" max="13294" width="9.140625" style="2"/>
    <col min="13295" max="13295" width="55" style="2" customWidth="1"/>
    <col min="13296" max="13296" width="28" style="2" customWidth="1"/>
    <col min="13297" max="13297" width="15.140625" style="2" bestFit="1" customWidth="1"/>
    <col min="13298" max="13298" width="22.42578125" style="2" customWidth="1"/>
    <col min="13299" max="13299" width="55" style="2" customWidth="1"/>
    <col min="13300" max="13300" width="28.42578125" style="2" customWidth="1"/>
    <col min="13301" max="13301" width="15.140625" style="2" bestFit="1" customWidth="1"/>
    <col min="13302" max="13326" width="15.42578125" style="2" bestFit="1" customWidth="1"/>
    <col min="13327" max="13550" width="9.140625" style="2"/>
    <col min="13551" max="13551" width="55" style="2" customWidth="1"/>
    <col min="13552" max="13552" width="28" style="2" customWidth="1"/>
    <col min="13553" max="13553" width="15.140625" style="2" bestFit="1" customWidth="1"/>
    <col min="13554" max="13554" width="22.42578125" style="2" customWidth="1"/>
    <col min="13555" max="13555" width="55" style="2" customWidth="1"/>
    <col min="13556" max="13556" width="28.42578125" style="2" customWidth="1"/>
    <col min="13557" max="13557" width="15.140625" style="2" bestFit="1" customWidth="1"/>
    <col min="13558" max="13582" width="15.42578125" style="2" bestFit="1" customWidth="1"/>
    <col min="13583" max="13806" width="9.140625" style="2"/>
    <col min="13807" max="13807" width="55" style="2" customWidth="1"/>
    <col min="13808" max="13808" width="28" style="2" customWidth="1"/>
    <col min="13809" max="13809" width="15.140625" style="2" bestFit="1" customWidth="1"/>
    <col min="13810" max="13810" width="22.42578125" style="2" customWidth="1"/>
    <col min="13811" max="13811" width="55" style="2" customWidth="1"/>
    <col min="13812" max="13812" width="28.42578125" style="2" customWidth="1"/>
    <col min="13813" max="13813" width="15.140625" style="2" bestFit="1" customWidth="1"/>
    <col min="13814" max="13838" width="15.42578125" style="2" bestFit="1" customWidth="1"/>
    <col min="13839" max="14062" width="9.140625" style="2"/>
    <col min="14063" max="14063" width="55" style="2" customWidth="1"/>
    <col min="14064" max="14064" width="28" style="2" customWidth="1"/>
    <col min="14065" max="14065" width="15.140625" style="2" bestFit="1" customWidth="1"/>
    <col min="14066" max="14066" width="22.42578125" style="2" customWidth="1"/>
    <col min="14067" max="14067" width="55" style="2" customWidth="1"/>
    <col min="14068" max="14068" width="28.42578125" style="2" customWidth="1"/>
    <col min="14069" max="14069" width="15.140625" style="2" bestFit="1" customWidth="1"/>
    <col min="14070" max="14094" width="15.42578125" style="2" bestFit="1" customWidth="1"/>
    <col min="14095" max="14318" width="9.140625" style="2"/>
    <col min="14319" max="14319" width="55" style="2" customWidth="1"/>
    <col min="14320" max="14320" width="28" style="2" customWidth="1"/>
    <col min="14321" max="14321" width="15.140625" style="2" bestFit="1" customWidth="1"/>
    <col min="14322" max="14322" width="22.42578125" style="2" customWidth="1"/>
    <col min="14323" max="14323" width="55" style="2" customWidth="1"/>
    <col min="14324" max="14324" width="28.42578125" style="2" customWidth="1"/>
    <col min="14325" max="14325" width="15.140625" style="2" bestFit="1" customWidth="1"/>
    <col min="14326" max="14350" width="15.42578125" style="2" bestFit="1" customWidth="1"/>
    <col min="14351" max="14574" width="9.140625" style="2"/>
    <col min="14575" max="14575" width="55" style="2" customWidth="1"/>
    <col min="14576" max="14576" width="28" style="2" customWidth="1"/>
    <col min="14577" max="14577" width="15.140625" style="2" bestFit="1" customWidth="1"/>
    <col min="14578" max="14578" width="22.42578125" style="2" customWidth="1"/>
    <col min="14579" max="14579" width="55" style="2" customWidth="1"/>
    <col min="14580" max="14580" width="28.42578125" style="2" customWidth="1"/>
    <col min="14581" max="14581" width="15.140625" style="2" bestFit="1" customWidth="1"/>
    <col min="14582" max="14606" width="15.42578125" style="2" bestFit="1" customWidth="1"/>
    <col min="14607" max="14830" width="9.140625" style="2"/>
    <col min="14831" max="14831" width="55" style="2" customWidth="1"/>
    <col min="14832" max="14832" width="28" style="2" customWidth="1"/>
    <col min="14833" max="14833" width="15.140625" style="2" bestFit="1" customWidth="1"/>
    <col min="14834" max="14834" width="22.42578125" style="2" customWidth="1"/>
    <col min="14835" max="14835" width="55" style="2" customWidth="1"/>
    <col min="14836" max="14836" width="28.42578125" style="2" customWidth="1"/>
    <col min="14837" max="14837" width="15.140625" style="2" bestFit="1" customWidth="1"/>
    <col min="14838" max="14862" width="15.42578125" style="2" bestFit="1" customWidth="1"/>
    <col min="14863" max="15086" width="9.140625" style="2"/>
    <col min="15087" max="15087" width="55" style="2" customWidth="1"/>
    <col min="15088" max="15088" width="28" style="2" customWidth="1"/>
    <col min="15089" max="15089" width="15.140625" style="2" bestFit="1" customWidth="1"/>
    <col min="15090" max="15090" width="22.42578125" style="2" customWidth="1"/>
    <col min="15091" max="15091" width="55" style="2" customWidth="1"/>
    <col min="15092" max="15092" width="28.42578125" style="2" customWidth="1"/>
    <col min="15093" max="15093" width="15.140625" style="2" bestFit="1" customWidth="1"/>
    <col min="15094" max="15118" width="15.42578125" style="2" bestFit="1" customWidth="1"/>
    <col min="15119" max="15342" width="9.140625" style="2"/>
    <col min="15343" max="15343" width="55" style="2" customWidth="1"/>
    <col min="15344" max="15344" width="28" style="2" customWidth="1"/>
    <col min="15345" max="15345" width="15.140625" style="2" bestFit="1" customWidth="1"/>
    <col min="15346" max="15346" width="22.42578125" style="2" customWidth="1"/>
    <col min="15347" max="15347" width="55" style="2" customWidth="1"/>
    <col min="15348" max="15348" width="28.42578125" style="2" customWidth="1"/>
    <col min="15349" max="15349" width="15.140625" style="2" bestFit="1" customWidth="1"/>
    <col min="15350" max="15374" width="15.42578125" style="2" bestFit="1" customWidth="1"/>
    <col min="15375" max="15598" width="9.140625" style="2"/>
    <col min="15599" max="15599" width="55" style="2" customWidth="1"/>
    <col min="15600" max="15600" width="28" style="2" customWidth="1"/>
    <col min="15601" max="15601" width="15.140625" style="2" bestFit="1" customWidth="1"/>
    <col min="15602" max="15602" width="22.42578125" style="2" customWidth="1"/>
    <col min="15603" max="15603" width="55" style="2" customWidth="1"/>
    <col min="15604" max="15604" width="28.42578125" style="2" customWidth="1"/>
    <col min="15605" max="15605" width="15.140625" style="2" bestFit="1" customWidth="1"/>
    <col min="15606" max="15630" width="15.42578125" style="2" bestFit="1" customWidth="1"/>
    <col min="15631" max="15854" width="9.140625" style="2"/>
    <col min="15855" max="15855" width="55" style="2" customWidth="1"/>
    <col min="15856" max="15856" width="28" style="2" customWidth="1"/>
    <col min="15857" max="15857" width="15.140625" style="2" bestFit="1" customWidth="1"/>
    <col min="15858" max="15858" width="22.42578125" style="2" customWidth="1"/>
    <col min="15859" max="15859" width="55" style="2" customWidth="1"/>
    <col min="15860" max="15860" width="28.42578125" style="2" customWidth="1"/>
    <col min="15861" max="15861" width="15.140625" style="2" bestFit="1" customWidth="1"/>
    <col min="15862" max="15886" width="15.42578125" style="2" bestFit="1" customWidth="1"/>
    <col min="15887" max="16110" width="9.140625" style="2"/>
    <col min="16111" max="16111" width="55" style="2" customWidth="1"/>
    <col min="16112" max="16112" width="28" style="2" customWidth="1"/>
    <col min="16113" max="16113" width="15.140625" style="2" bestFit="1" customWidth="1"/>
    <col min="16114" max="16114" width="22.42578125" style="2" customWidth="1"/>
    <col min="16115" max="16115" width="55" style="2" customWidth="1"/>
    <col min="16116" max="16116" width="28.42578125" style="2" customWidth="1"/>
    <col min="16117" max="16117" width="15.140625" style="2" bestFit="1" customWidth="1"/>
    <col min="16118" max="16142" width="15.42578125" style="2" bestFit="1" customWidth="1"/>
    <col min="16143" max="16384" width="9.140625" style="2"/>
  </cols>
  <sheetData>
    <row r="1" spans="1:21" s="38" customFormat="1" ht="42.75" customHeight="1">
      <c r="A1" s="71" t="s">
        <v>48</v>
      </c>
      <c r="B1" s="72"/>
      <c r="C1" s="72"/>
    </row>
    <row r="2" spans="1:21" ht="21">
      <c r="A2" s="62" t="s">
        <v>106</v>
      </c>
    </row>
    <row r="3" spans="1:21" ht="15.75" thickBot="1">
      <c r="A3" s="56"/>
    </row>
    <row r="4" spans="1:21">
      <c r="A4" s="177" t="s">
        <v>20</v>
      </c>
      <c r="B4" s="178"/>
      <c r="F4" s="49"/>
      <c r="G4" s="49"/>
      <c r="H4" s="49"/>
      <c r="I4" s="49"/>
      <c r="J4" s="49"/>
      <c r="K4" s="49"/>
    </row>
    <row r="5" spans="1:21">
      <c r="A5" s="43" t="s">
        <v>18</v>
      </c>
      <c r="B5" s="55" t="s">
        <v>19</v>
      </c>
      <c r="F5" s="60"/>
      <c r="G5" s="60"/>
      <c r="H5" s="60"/>
      <c r="I5" s="60"/>
      <c r="J5" s="60"/>
    </row>
    <row r="6" spans="1:21">
      <c r="A6" s="3" t="s">
        <v>26</v>
      </c>
      <c r="B6" s="46">
        <v>1</v>
      </c>
      <c r="E6" s="1"/>
      <c r="F6" s="59"/>
      <c r="G6" s="6"/>
      <c r="H6" s="6"/>
      <c r="I6" s="6"/>
      <c r="J6" s="6"/>
      <c r="K6" s="6"/>
    </row>
    <row r="7" spans="1:21">
      <c r="A7" s="3" t="s">
        <v>7</v>
      </c>
      <c r="B7" s="7">
        <v>1</v>
      </c>
      <c r="D7" s="8"/>
      <c r="E7" s="1"/>
      <c r="F7" s="59"/>
      <c r="G7" s="6"/>
      <c r="H7" s="57"/>
      <c r="I7" s="6"/>
      <c r="J7" s="57"/>
      <c r="K7" s="6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>
      <c r="A8" s="3" t="s">
        <v>4</v>
      </c>
      <c r="B8" s="11">
        <v>0</v>
      </c>
      <c r="D8" s="8"/>
      <c r="E8" s="1"/>
      <c r="F8" s="59"/>
      <c r="G8" s="6"/>
      <c r="H8" s="6"/>
      <c r="I8" s="6"/>
      <c r="J8" s="6"/>
      <c r="K8" s="6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>
      <c r="A9" s="3" t="s">
        <v>5</v>
      </c>
      <c r="B9" s="10">
        <v>0.11</v>
      </c>
      <c r="D9" s="8"/>
      <c r="E9" s="1"/>
      <c r="F9" s="6"/>
      <c r="G9" s="6"/>
      <c r="H9" s="6"/>
      <c r="I9" s="6"/>
      <c r="J9" s="6"/>
      <c r="K9" s="6"/>
      <c r="L9" s="12"/>
      <c r="M9" s="9"/>
      <c r="N9" s="9"/>
      <c r="O9" s="9"/>
      <c r="P9" s="9"/>
      <c r="Q9" s="9"/>
      <c r="R9" s="9"/>
      <c r="S9" s="9"/>
      <c r="T9" s="9"/>
      <c r="U9" s="9"/>
    </row>
    <row r="10" spans="1:21">
      <c r="A10" s="3" t="s">
        <v>8</v>
      </c>
      <c r="B10" s="51"/>
      <c r="C10" s="5"/>
      <c r="D10" s="8"/>
      <c r="E10" s="13"/>
      <c r="K10" s="5"/>
      <c r="L10" s="12"/>
      <c r="M10" s="9"/>
      <c r="N10" s="9"/>
      <c r="O10" s="9"/>
      <c r="P10" s="9"/>
      <c r="Q10" s="9"/>
      <c r="R10" s="9"/>
      <c r="S10" s="9"/>
      <c r="T10" s="9"/>
      <c r="U10" s="9"/>
    </row>
    <row r="11" spans="1:21">
      <c r="A11" s="3"/>
      <c r="B11" s="14"/>
      <c r="D11" s="8"/>
      <c r="E11" s="5"/>
      <c r="F11" s="5"/>
      <c r="G11" s="5"/>
      <c r="K11" s="5"/>
      <c r="L11" s="12"/>
      <c r="M11" s="9"/>
      <c r="N11" s="9"/>
      <c r="O11" s="9"/>
      <c r="P11" s="9"/>
      <c r="Q11" s="9"/>
      <c r="R11" s="9"/>
      <c r="S11" s="9"/>
      <c r="T11" s="9"/>
      <c r="U11" s="9"/>
    </row>
    <row r="12" spans="1:21">
      <c r="A12" s="3"/>
      <c r="B12" s="14"/>
      <c r="D12" s="8"/>
      <c r="E12" s="5"/>
      <c r="F12" s="5"/>
      <c r="G12" s="5"/>
      <c r="K12" s="5"/>
      <c r="L12" s="12"/>
      <c r="M12" s="9"/>
    </row>
    <row r="13" spans="1:21">
      <c r="A13" s="3" t="s">
        <v>132</v>
      </c>
      <c r="B13" s="45">
        <v>350</v>
      </c>
      <c r="C13" s="27"/>
      <c r="D13" s="8"/>
      <c r="E13" s="5"/>
      <c r="G13" s="5"/>
      <c r="K13" s="5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>
      <c r="A14" s="3" t="s">
        <v>133</v>
      </c>
      <c r="B14" s="45">
        <v>46</v>
      </c>
      <c r="C14" s="27"/>
      <c r="D14" s="8"/>
      <c r="E14" s="5"/>
      <c r="G14" s="5"/>
      <c r="K14" s="5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>
      <c r="A15" s="20" t="s">
        <v>130</v>
      </c>
      <c r="B15" s="45">
        <f>B13-B14</f>
        <v>304</v>
      </c>
      <c r="C15" s="27"/>
      <c r="D15" s="8"/>
      <c r="E15" s="5"/>
      <c r="G15" s="5"/>
      <c r="K15" s="5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>
      <c r="A16" s="20" t="s">
        <v>134</v>
      </c>
      <c r="B16" s="45">
        <f>B15*3.67</f>
        <v>1115.68</v>
      </c>
      <c r="C16" s="27"/>
      <c r="D16" s="8"/>
      <c r="E16" s="5"/>
      <c r="G16" s="5"/>
      <c r="K16" s="5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>
      <c r="A17" s="20"/>
      <c r="B17" s="45"/>
      <c r="C17" s="27"/>
      <c r="D17" s="8"/>
      <c r="E17" s="5"/>
      <c r="G17" s="5"/>
      <c r="K17" s="5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>
      <c r="A18" s="20"/>
      <c r="B18" s="45"/>
      <c r="C18" s="27"/>
      <c r="D18" s="8"/>
      <c r="E18" s="5"/>
      <c r="G18" s="5"/>
      <c r="K18" s="5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>
      <c r="A19" s="3" t="s">
        <v>9</v>
      </c>
      <c r="B19" s="15">
        <v>0.05</v>
      </c>
      <c r="D19" s="8"/>
      <c r="E19" s="13"/>
      <c r="F19" s="179"/>
      <c r="G19" s="179"/>
      <c r="H19" s="179"/>
      <c r="K19" s="5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>
      <c r="A20" s="3" t="s">
        <v>24</v>
      </c>
      <c r="B20" s="16">
        <v>25</v>
      </c>
      <c r="E20" s="27"/>
      <c r="F20" s="52"/>
      <c r="G20" s="52"/>
      <c r="H20" s="52"/>
      <c r="K20" s="5"/>
      <c r="L20" s="12"/>
      <c r="M20" s="9"/>
      <c r="N20" s="9"/>
      <c r="O20" s="9"/>
      <c r="P20" s="9"/>
      <c r="Q20" s="9"/>
      <c r="R20" s="9"/>
      <c r="S20" s="9"/>
      <c r="T20" s="9"/>
      <c r="U20" s="9"/>
    </row>
    <row r="21" spans="1:21">
      <c r="A21" s="17" t="s">
        <v>25</v>
      </c>
      <c r="B21" s="18">
        <v>10</v>
      </c>
      <c r="E21" s="27"/>
      <c r="F21" s="53"/>
      <c r="G21" s="53"/>
      <c r="H21" s="53"/>
      <c r="K21" s="5"/>
      <c r="L21" s="12"/>
      <c r="M21" s="9"/>
      <c r="N21" s="9"/>
      <c r="O21" s="9"/>
      <c r="P21" s="9"/>
      <c r="Q21" s="9"/>
      <c r="R21" s="9"/>
      <c r="S21" s="9"/>
      <c r="T21" s="9"/>
      <c r="U21" s="9"/>
    </row>
    <row r="22" spans="1:21">
      <c r="A22" s="3"/>
      <c r="B22" s="19"/>
      <c r="C22" s="29"/>
      <c r="E22" s="27"/>
      <c r="F22" s="53"/>
      <c r="G22" s="53"/>
      <c r="H22" s="53"/>
    </row>
    <row r="23" spans="1:21">
      <c r="A23" s="3"/>
      <c r="B23" s="19"/>
      <c r="C23" s="11"/>
      <c r="E23" s="27"/>
      <c r="F23" s="53"/>
      <c r="G23" s="53"/>
      <c r="H23" s="53"/>
    </row>
    <row r="24" spans="1:21">
      <c r="A24" s="20" t="s">
        <v>23</v>
      </c>
      <c r="B24" s="21"/>
      <c r="C24" s="48"/>
      <c r="E24" s="27"/>
      <c r="F24" s="53"/>
      <c r="G24" s="53"/>
      <c r="H24" s="53"/>
    </row>
    <row r="25" spans="1:21" ht="17.25">
      <c r="A25" s="43" t="s">
        <v>6</v>
      </c>
      <c r="B25" s="55" t="s">
        <v>21</v>
      </c>
      <c r="C25" s="55" t="s">
        <v>22</v>
      </c>
    </row>
    <row r="26" spans="1:21">
      <c r="A26" s="3" t="s">
        <v>27</v>
      </c>
      <c r="B26" s="42">
        <f>NPV(B$9,B64:Z64)/$B$6</f>
        <v>2917.6203911911684</v>
      </c>
      <c r="C26" s="22">
        <f>B26/25</f>
        <v>116.70481564764674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21">
      <c r="A27" s="3" t="s">
        <v>28</v>
      </c>
      <c r="B27" s="42">
        <f>NPV(B$9,B65:Z65)/$B$6</f>
        <v>7742.1825533533265</v>
      </c>
      <c r="C27" s="22">
        <f>B27/25</f>
        <v>309.68730213413306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21">
      <c r="A28" s="3" t="s">
        <v>29</v>
      </c>
      <c r="B28" s="42">
        <f>NPV(B$9,B66:Z66)/$B$6</f>
        <v>14979.025796596574</v>
      </c>
      <c r="C28" s="22">
        <f>B28/25</f>
        <v>599.16103186386295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1:21">
      <c r="A29" s="47" t="s">
        <v>30</v>
      </c>
      <c r="B29" s="42">
        <f>NPV(B$9,B67:Z67)/$B$6</f>
        <v>30055.782553353358</v>
      </c>
      <c r="C29" s="22">
        <f>B29/25</f>
        <v>1202.2313021341342</v>
      </c>
    </row>
    <row r="32" spans="1:21">
      <c r="A32" s="24" t="s">
        <v>0</v>
      </c>
      <c r="E32" s="25"/>
      <c r="F32" s="26"/>
    </row>
    <row r="33" spans="1:26">
      <c r="A33" s="24"/>
    </row>
    <row r="34" spans="1:26">
      <c r="A34" s="27" t="s">
        <v>10</v>
      </c>
    </row>
    <row r="35" spans="1:26">
      <c r="A35" s="28" t="s">
        <v>1</v>
      </c>
      <c r="B35" s="29">
        <v>2011</v>
      </c>
      <c r="C35" s="29">
        <v>2012</v>
      </c>
      <c r="D35" s="29">
        <v>2013</v>
      </c>
      <c r="E35" s="29">
        <v>2014</v>
      </c>
      <c r="F35" s="29">
        <v>2015</v>
      </c>
      <c r="G35" s="29">
        <v>2016</v>
      </c>
      <c r="H35" s="29">
        <v>2017</v>
      </c>
      <c r="I35" s="29">
        <v>2018</v>
      </c>
      <c r="J35" s="29">
        <v>2019</v>
      </c>
      <c r="K35" s="29">
        <v>2020</v>
      </c>
      <c r="L35" s="29">
        <v>2021</v>
      </c>
      <c r="M35" s="29">
        <v>2022</v>
      </c>
      <c r="N35" s="29">
        <v>2023</v>
      </c>
      <c r="O35" s="29">
        <v>2024</v>
      </c>
      <c r="P35" s="29">
        <v>2025</v>
      </c>
      <c r="Q35" s="29">
        <v>2026</v>
      </c>
      <c r="R35" s="29">
        <v>2027</v>
      </c>
      <c r="S35" s="29">
        <v>2028</v>
      </c>
      <c r="T35" s="29">
        <v>2029</v>
      </c>
      <c r="U35" s="29">
        <v>2030</v>
      </c>
      <c r="V35" s="29">
        <v>2031</v>
      </c>
      <c r="W35" s="29">
        <v>2032</v>
      </c>
      <c r="X35" s="29">
        <v>2033</v>
      </c>
      <c r="Y35" s="29">
        <v>2034</v>
      </c>
      <c r="Z35" s="29">
        <v>2035</v>
      </c>
    </row>
    <row r="36" spans="1:26">
      <c r="A36" s="30" t="s">
        <v>2</v>
      </c>
      <c r="B36" s="31">
        <v>1</v>
      </c>
      <c r="C36" s="31">
        <v>2</v>
      </c>
      <c r="D36" s="31">
        <v>3</v>
      </c>
      <c r="E36" s="31">
        <v>4</v>
      </c>
      <c r="F36" s="31">
        <v>5</v>
      </c>
      <c r="G36" s="31">
        <v>6</v>
      </c>
      <c r="H36" s="31">
        <v>7</v>
      </c>
      <c r="I36" s="31">
        <v>8</v>
      </c>
      <c r="J36" s="31">
        <v>9</v>
      </c>
      <c r="K36" s="31">
        <v>10</v>
      </c>
      <c r="L36" s="31">
        <v>11</v>
      </c>
      <c r="M36" s="31">
        <v>12</v>
      </c>
      <c r="N36" s="31">
        <v>13</v>
      </c>
      <c r="O36" s="31">
        <v>14</v>
      </c>
      <c r="P36" s="31">
        <v>15</v>
      </c>
      <c r="Q36" s="31">
        <v>16</v>
      </c>
      <c r="R36" s="31">
        <v>17</v>
      </c>
      <c r="S36" s="31">
        <v>18</v>
      </c>
      <c r="T36" s="31">
        <v>19</v>
      </c>
      <c r="U36" s="31">
        <v>20</v>
      </c>
      <c r="V36" s="31">
        <v>21</v>
      </c>
      <c r="W36" s="31">
        <v>22</v>
      </c>
      <c r="X36" s="31">
        <v>23</v>
      </c>
      <c r="Y36" s="31">
        <v>24</v>
      </c>
      <c r="Z36" s="31">
        <v>25</v>
      </c>
    </row>
    <row r="37" spans="1:26">
      <c r="A37" s="54" t="s">
        <v>131</v>
      </c>
      <c r="B37" s="32">
        <f>$B$6*$B$7*$B$16</f>
        <v>1115.68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</row>
    <row r="38" spans="1:26">
      <c r="A38" s="1"/>
      <c r="C38" s="33"/>
      <c r="D38" s="13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>
      <c r="A39" s="27" t="s">
        <v>11</v>
      </c>
      <c r="C39" s="13"/>
      <c r="D39" s="13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>
      <c r="A40" s="28" t="s">
        <v>1</v>
      </c>
      <c r="B40" s="29">
        <v>2011</v>
      </c>
      <c r="C40" s="29">
        <v>2012</v>
      </c>
      <c r="D40" s="29">
        <v>2013</v>
      </c>
      <c r="E40" s="29">
        <v>2014</v>
      </c>
      <c r="F40" s="29">
        <v>2015</v>
      </c>
      <c r="G40" s="29">
        <v>2016</v>
      </c>
      <c r="H40" s="29">
        <v>2017</v>
      </c>
      <c r="I40" s="29">
        <v>2018</v>
      </c>
      <c r="J40" s="29">
        <v>2019</v>
      </c>
      <c r="K40" s="29">
        <v>2020</v>
      </c>
      <c r="L40" s="29">
        <v>2021</v>
      </c>
      <c r="M40" s="29">
        <v>2022</v>
      </c>
      <c r="N40" s="29">
        <v>2023</v>
      </c>
      <c r="O40" s="29">
        <v>2024</v>
      </c>
      <c r="P40" s="29">
        <v>2025</v>
      </c>
      <c r="Q40" s="29">
        <v>2026</v>
      </c>
      <c r="R40" s="29">
        <v>2027</v>
      </c>
      <c r="S40" s="29">
        <v>2028</v>
      </c>
      <c r="T40" s="29">
        <v>2029</v>
      </c>
      <c r="U40" s="29">
        <v>2030</v>
      </c>
      <c r="V40" s="29">
        <v>2031</v>
      </c>
      <c r="W40" s="29">
        <v>2032</v>
      </c>
      <c r="X40" s="29">
        <v>2033</v>
      </c>
      <c r="Y40" s="29">
        <v>2034</v>
      </c>
      <c r="Z40" s="29">
        <v>2035</v>
      </c>
    </row>
    <row r="41" spans="1:26">
      <c r="A41" s="30" t="s">
        <v>2</v>
      </c>
      <c r="B41" s="31">
        <v>1</v>
      </c>
      <c r="C41" s="31">
        <v>2</v>
      </c>
      <c r="D41" s="31">
        <v>3</v>
      </c>
      <c r="E41" s="31">
        <v>4</v>
      </c>
      <c r="F41" s="31">
        <v>5</v>
      </c>
      <c r="G41" s="31">
        <v>6</v>
      </c>
      <c r="H41" s="31">
        <v>7</v>
      </c>
      <c r="I41" s="31">
        <v>8</v>
      </c>
      <c r="J41" s="31">
        <v>9</v>
      </c>
      <c r="K41" s="31">
        <v>10</v>
      </c>
      <c r="L41" s="31">
        <v>11</v>
      </c>
      <c r="M41" s="31">
        <v>12</v>
      </c>
      <c r="N41" s="31">
        <v>13</v>
      </c>
      <c r="O41" s="31">
        <v>14</v>
      </c>
      <c r="P41" s="31">
        <v>15</v>
      </c>
      <c r="Q41" s="31">
        <v>16</v>
      </c>
      <c r="R41" s="31">
        <v>17</v>
      </c>
      <c r="S41" s="31">
        <v>18</v>
      </c>
      <c r="T41" s="31">
        <v>19</v>
      </c>
      <c r="U41" s="31">
        <v>20</v>
      </c>
      <c r="V41" s="31">
        <v>21</v>
      </c>
      <c r="W41" s="31">
        <v>22</v>
      </c>
      <c r="X41" s="31">
        <v>23</v>
      </c>
      <c r="Y41" s="31">
        <v>24</v>
      </c>
      <c r="Z41" s="31">
        <v>25</v>
      </c>
    </row>
    <row r="42" spans="1:26">
      <c r="A42" s="44" t="s">
        <v>27</v>
      </c>
      <c r="B42" s="34">
        <v>3</v>
      </c>
      <c r="C42" s="34">
        <v>3</v>
      </c>
      <c r="D42" s="34">
        <v>3</v>
      </c>
      <c r="E42" s="34">
        <v>3</v>
      </c>
      <c r="F42" s="34">
        <v>3</v>
      </c>
      <c r="G42" s="34">
        <v>3</v>
      </c>
      <c r="H42" s="34">
        <v>3</v>
      </c>
      <c r="I42" s="34">
        <v>3</v>
      </c>
      <c r="J42" s="34">
        <v>3</v>
      </c>
      <c r="K42" s="34">
        <v>3</v>
      </c>
      <c r="L42" s="34">
        <v>3</v>
      </c>
      <c r="M42" s="34">
        <v>3</v>
      </c>
      <c r="N42" s="34">
        <v>3</v>
      </c>
      <c r="O42" s="34">
        <v>3</v>
      </c>
      <c r="P42" s="34">
        <v>3</v>
      </c>
      <c r="Q42" s="34">
        <v>3</v>
      </c>
      <c r="R42" s="34">
        <v>3</v>
      </c>
      <c r="S42" s="34">
        <v>3</v>
      </c>
      <c r="T42" s="34">
        <v>3</v>
      </c>
      <c r="U42" s="34">
        <v>3</v>
      </c>
      <c r="V42" s="34">
        <v>3</v>
      </c>
      <c r="W42" s="34">
        <v>3</v>
      </c>
      <c r="X42" s="34">
        <v>3</v>
      </c>
      <c r="Y42" s="34">
        <v>3</v>
      </c>
      <c r="Z42" s="34">
        <v>3</v>
      </c>
    </row>
    <row r="43" spans="1:26">
      <c r="A43" s="44" t="s">
        <v>28</v>
      </c>
      <c r="B43" s="34">
        <v>7.8</v>
      </c>
      <c r="C43" s="34">
        <v>7.8</v>
      </c>
      <c r="D43" s="34">
        <v>7.8</v>
      </c>
      <c r="E43" s="34">
        <v>7.8</v>
      </c>
      <c r="F43" s="34">
        <v>7.8</v>
      </c>
      <c r="G43" s="34">
        <v>7.8</v>
      </c>
      <c r="H43" s="34">
        <v>7.8</v>
      </c>
      <c r="I43" s="34">
        <v>7.8</v>
      </c>
      <c r="J43" s="34">
        <v>7.8</v>
      </c>
      <c r="K43" s="34">
        <v>7.8</v>
      </c>
      <c r="L43" s="34">
        <v>7.8</v>
      </c>
      <c r="M43" s="34">
        <v>7.8</v>
      </c>
      <c r="N43" s="34">
        <v>7.8</v>
      </c>
      <c r="O43" s="34">
        <v>7.8</v>
      </c>
      <c r="P43" s="34">
        <v>7.8</v>
      </c>
      <c r="Q43" s="34">
        <v>7.8</v>
      </c>
      <c r="R43" s="34">
        <v>7.8</v>
      </c>
      <c r="S43" s="34">
        <v>7.8</v>
      </c>
      <c r="T43" s="34">
        <v>7.8</v>
      </c>
      <c r="U43" s="34">
        <v>7.8</v>
      </c>
      <c r="V43" s="34">
        <v>7.8</v>
      </c>
      <c r="W43" s="34">
        <v>7.8</v>
      </c>
      <c r="X43" s="34">
        <v>7.8</v>
      </c>
      <c r="Y43" s="34">
        <v>7.8</v>
      </c>
      <c r="Z43" s="34">
        <v>7.8</v>
      </c>
    </row>
    <row r="44" spans="1:26">
      <c r="A44" s="44" t="s">
        <v>29</v>
      </c>
      <c r="B44" s="34">
        <v>15</v>
      </c>
      <c r="C44" s="34">
        <v>15</v>
      </c>
      <c r="D44" s="34">
        <v>15</v>
      </c>
      <c r="E44" s="34">
        <v>15</v>
      </c>
      <c r="F44" s="34">
        <v>15</v>
      </c>
      <c r="G44" s="34">
        <v>15</v>
      </c>
      <c r="H44" s="34">
        <v>15</v>
      </c>
      <c r="I44" s="34">
        <v>15</v>
      </c>
      <c r="J44" s="34">
        <v>15</v>
      </c>
      <c r="K44" s="34">
        <v>15</v>
      </c>
      <c r="L44" s="34">
        <v>15</v>
      </c>
      <c r="M44" s="34">
        <v>15</v>
      </c>
      <c r="N44" s="34">
        <v>15</v>
      </c>
      <c r="O44" s="34">
        <v>15</v>
      </c>
      <c r="P44" s="34">
        <v>15</v>
      </c>
      <c r="Q44" s="34">
        <v>15</v>
      </c>
      <c r="R44" s="34">
        <v>15</v>
      </c>
      <c r="S44" s="34">
        <v>15</v>
      </c>
      <c r="T44" s="34">
        <v>15</v>
      </c>
      <c r="U44" s="34">
        <v>15</v>
      </c>
      <c r="V44" s="34">
        <v>15</v>
      </c>
      <c r="W44" s="34">
        <v>15</v>
      </c>
      <c r="X44" s="34">
        <v>15</v>
      </c>
      <c r="Y44" s="34">
        <v>15</v>
      </c>
      <c r="Z44" s="34">
        <v>15</v>
      </c>
    </row>
    <row r="45" spans="1:26">
      <c r="A45" s="1" t="s">
        <v>30</v>
      </c>
      <c r="B45" s="34">
        <v>30</v>
      </c>
      <c r="C45" s="34">
        <v>30</v>
      </c>
      <c r="D45" s="34">
        <v>30</v>
      </c>
      <c r="E45" s="34">
        <v>30</v>
      </c>
      <c r="F45" s="34">
        <v>30</v>
      </c>
      <c r="G45" s="34">
        <v>30</v>
      </c>
      <c r="H45" s="34">
        <v>30</v>
      </c>
      <c r="I45" s="34">
        <v>30</v>
      </c>
      <c r="J45" s="34">
        <v>30</v>
      </c>
      <c r="K45" s="34">
        <v>30</v>
      </c>
      <c r="L45" s="34">
        <v>30</v>
      </c>
      <c r="M45" s="34">
        <v>30</v>
      </c>
      <c r="N45" s="34">
        <v>30</v>
      </c>
      <c r="O45" s="34">
        <v>30</v>
      </c>
      <c r="P45" s="34">
        <v>30</v>
      </c>
      <c r="Q45" s="34">
        <v>30</v>
      </c>
      <c r="R45" s="34">
        <v>30</v>
      </c>
      <c r="S45" s="34">
        <v>30</v>
      </c>
      <c r="T45" s="34">
        <v>30</v>
      </c>
      <c r="U45" s="34">
        <v>30</v>
      </c>
      <c r="V45" s="34">
        <v>30</v>
      </c>
      <c r="W45" s="34">
        <v>30</v>
      </c>
      <c r="X45" s="34">
        <v>30</v>
      </c>
      <c r="Y45" s="34">
        <v>30</v>
      </c>
      <c r="Z45" s="34">
        <v>30</v>
      </c>
    </row>
    <row r="46" spans="1:26">
      <c r="A46" s="1"/>
    </row>
    <row r="47" spans="1:26">
      <c r="A47" s="27" t="s">
        <v>12</v>
      </c>
    </row>
    <row r="48" spans="1:26">
      <c r="A48" s="28" t="s">
        <v>1</v>
      </c>
      <c r="B48" s="29">
        <v>2011</v>
      </c>
      <c r="C48" s="29">
        <v>2012</v>
      </c>
      <c r="D48" s="29">
        <v>2013</v>
      </c>
      <c r="E48" s="29">
        <v>2014</v>
      </c>
      <c r="F48" s="29">
        <v>2015</v>
      </c>
      <c r="G48" s="29">
        <v>2016</v>
      </c>
      <c r="H48" s="29">
        <v>2017</v>
      </c>
      <c r="I48" s="29">
        <v>2018</v>
      </c>
      <c r="J48" s="29">
        <v>2019</v>
      </c>
      <c r="K48" s="29">
        <v>2020</v>
      </c>
      <c r="L48" s="29">
        <v>2021</v>
      </c>
      <c r="M48" s="29">
        <v>2022</v>
      </c>
      <c r="N48" s="29">
        <v>2023</v>
      </c>
      <c r="O48" s="29">
        <v>2024</v>
      </c>
      <c r="P48" s="29">
        <v>2025</v>
      </c>
      <c r="Q48" s="29">
        <v>2026</v>
      </c>
      <c r="R48" s="29">
        <v>2027</v>
      </c>
      <c r="S48" s="29">
        <v>2028</v>
      </c>
      <c r="T48" s="29">
        <v>2029</v>
      </c>
      <c r="U48" s="29">
        <v>2030</v>
      </c>
      <c r="V48" s="29">
        <v>2031</v>
      </c>
      <c r="W48" s="29">
        <v>2032</v>
      </c>
      <c r="X48" s="29">
        <v>2033</v>
      </c>
      <c r="Y48" s="29">
        <v>2034</v>
      </c>
      <c r="Z48" s="29">
        <v>2035</v>
      </c>
    </row>
    <row r="49" spans="1:27">
      <c r="A49" s="30" t="s">
        <v>2</v>
      </c>
      <c r="B49" s="31">
        <v>1</v>
      </c>
      <c r="C49" s="31">
        <v>2</v>
      </c>
      <c r="D49" s="31">
        <v>3</v>
      </c>
      <c r="E49" s="31">
        <v>4</v>
      </c>
      <c r="F49" s="31">
        <v>5</v>
      </c>
      <c r="G49" s="31">
        <v>6</v>
      </c>
      <c r="H49" s="31">
        <v>7</v>
      </c>
      <c r="I49" s="31">
        <v>8</v>
      </c>
      <c r="J49" s="31">
        <v>9</v>
      </c>
      <c r="K49" s="31">
        <v>10</v>
      </c>
      <c r="L49" s="31">
        <v>11</v>
      </c>
      <c r="M49" s="31">
        <v>12</v>
      </c>
      <c r="N49" s="31">
        <v>13</v>
      </c>
      <c r="O49" s="31">
        <v>14</v>
      </c>
      <c r="P49" s="31">
        <v>15</v>
      </c>
      <c r="Q49" s="31">
        <v>16</v>
      </c>
      <c r="R49" s="31">
        <v>17</v>
      </c>
      <c r="S49" s="31">
        <v>18</v>
      </c>
      <c r="T49" s="31">
        <v>19</v>
      </c>
      <c r="U49" s="31">
        <v>20</v>
      </c>
      <c r="V49" s="31">
        <v>21</v>
      </c>
      <c r="W49" s="31">
        <v>22</v>
      </c>
      <c r="X49" s="31">
        <v>23</v>
      </c>
      <c r="Y49" s="31">
        <v>24</v>
      </c>
      <c r="Z49" s="31">
        <v>25</v>
      </c>
    </row>
    <row r="50" spans="1:27">
      <c r="A50" s="44" t="s">
        <v>27</v>
      </c>
      <c r="B50" s="35">
        <f t="shared" ref="B50:Z53" si="0">B42*B$37</f>
        <v>3347.04</v>
      </c>
      <c r="C50" s="35">
        <f t="shared" si="0"/>
        <v>0</v>
      </c>
      <c r="D50" s="35">
        <f t="shared" si="0"/>
        <v>0</v>
      </c>
      <c r="E50" s="35">
        <f t="shared" si="0"/>
        <v>0</v>
      </c>
      <c r="F50" s="35">
        <f t="shared" si="0"/>
        <v>0</v>
      </c>
      <c r="G50" s="35">
        <f t="shared" si="0"/>
        <v>0</v>
      </c>
      <c r="H50" s="35">
        <f t="shared" si="0"/>
        <v>0</v>
      </c>
      <c r="I50" s="35">
        <f t="shared" si="0"/>
        <v>0</v>
      </c>
      <c r="J50" s="35">
        <f t="shared" si="0"/>
        <v>0</v>
      </c>
      <c r="K50" s="35">
        <f t="shared" si="0"/>
        <v>0</v>
      </c>
      <c r="L50" s="35">
        <f t="shared" si="0"/>
        <v>0</v>
      </c>
      <c r="M50" s="35">
        <f t="shared" si="0"/>
        <v>0</v>
      </c>
      <c r="N50" s="35">
        <f t="shared" si="0"/>
        <v>0</v>
      </c>
      <c r="O50" s="35">
        <f t="shared" si="0"/>
        <v>0</v>
      </c>
      <c r="P50" s="35">
        <f t="shared" si="0"/>
        <v>0</v>
      </c>
      <c r="Q50" s="35">
        <f t="shared" si="0"/>
        <v>0</v>
      </c>
      <c r="R50" s="35">
        <f t="shared" si="0"/>
        <v>0</v>
      </c>
      <c r="S50" s="35">
        <f t="shared" si="0"/>
        <v>0</v>
      </c>
      <c r="T50" s="35">
        <f t="shared" si="0"/>
        <v>0</v>
      </c>
      <c r="U50" s="35">
        <f t="shared" si="0"/>
        <v>0</v>
      </c>
      <c r="V50" s="35">
        <f t="shared" si="0"/>
        <v>0</v>
      </c>
      <c r="W50" s="35">
        <f t="shared" si="0"/>
        <v>0</v>
      </c>
      <c r="X50" s="35">
        <f t="shared" si="0"/>
        <v>0</v>
      </c>
      <c r="Y50" s="35">
        <f t="shared" si="0"/>
        <v>0</v>
      </c>
      <c r="Z50" s="35">
        <f t="shared" si="0"/>
        <v>0</v>
      </c>
    </row>
    <row r="51" spans="1:27">
      <c r="A51" s="44" t="s">
        <v>28</v>
      </c>
      <c r="B51" s="35">
        <f t="shared" si="0"/>
        <v>8702.3040000000001</v>
      </c>
      <c r="C51" s="35">
        <f t="shared" si="0"/>
        <v>0</v>
      </c>
      <c r="D51" s="35">
        <f t="shared" si="0"/>
        <v>0</v>
      </c>
      <c r="E51" s="35">
        <f t="shared" si="0"/>
        <v>0</v>
      </c>
      <c r="F51" s="35">
        <f t="shared" si="0"/>
        <v>0</v>
      </c>
      <c r="G51" s="35">
        <f t="shared" si="0"/>
        <v>0</v>
      </c>
      <c r="H51" s="35">
        <f t="shared" si="0"/>
        <v>0</v>
      </c>
      <c r="I51" s="35">
        <f t="shared" si="0"/>
        <v>0</v>
      </c>
      <c r="J51" s="35">
        <f t="shared" si="0"/>
        <v>0</v>
      </c>
      <c r="K51" s="35">
        <f t="shared" si="0"/>
        <v>0</v>
      </c>
      <c r="L51" s="35">
        <f t="shared" si="0"/>
        <v>0</v>
      </c>
      <c r="M51" s="35">
        <f t="shared" si="0"/>
        <v>0</v>
      </c>
      <c r="N51" s="35">
        <f t="shared" si="0"/>
        <v>0</v>
      </c>
      <c r="O51" s="35">
        <f t="shared" si="0"/>
        <v>0</v>
      </c>
      <c r="P51" s="35">
        <f t="shared" si="0"/>
        <v>0</v>
      </c>
      <c r="Q51" s="35">
        <f t="shared" si="0"/>
        <v>0</v>
      </c>
      <c r="R51" s="35">
        <f t="shared" si="0"/>
        <v>0</v>
      </c>
      <c r="S51" s="35">
        <f t="shared" si="0"/>
        <v>0</v>
      </c>
      <c r="T51" s="35">
        <f t="shared" si="0"/>
        <v>0</v>
      </c>
      <c r="U51" s="35">
        <f t="shared" si="0"/>
        <v>0</v>
      </c>
      <c r="V51" s="35">
        <f t="shared" si="0"/>
        <v>0</v>
      </c>
      <c r="W51" s="35">
        <f t="shared" si="0"/>
        <v>0</v>
      </c>
      <c r="X51" s="35">
        <f t="shared" si="0"/>
        <v>0</v>
      </c>
      <c r="Y51" s="35">
        <f t="shared" si="0"/>
        <v>0</v>
      </c>
      <c r="Z51" s="35">
        <f t="shared" si="0"/>
        <v>0</v>
      </c>
    </row>
    <row r="52" spans="1:27">
      <c r="A52" s="44" t="s">
        <v>29</v>
      </c>
      <c r="B52" s="35">
        <f t="shared" si="0"/>
        <v>16735.2</v>
      </c>
      <c r="C52" s="35">
        <f t="shared" si="0"/>
        <v>0</v>
      </c>
      <c r="D52" s="35">
        <f t="shared" si="0"/>
        <v>0</v>
      </c>
      <c r="E52" s="35">
        <f t="shared" si="0"/>
        <v>0</v>
      </c>
      <c r="F52" s="35">
        <f t="shared" si="0"/>
        <v>0</v>
      </c>
      <c r="G52" s="35">
        <f t="shared" si="0"/>
        <v>0</v>
      </c>
      <c r="H52" s="35">
        <f t="shared" si="0"/>
        <v>0</v>
      </c>
      <c r="I52" s="35">
        <f t="shared" si="0"/>
        <v>0</v>
      </c>
      <c r="J52" s="35">
        <f t="shared" si="0"/>
        <v>0</v>
      </c>
      <c r="K52" s="35">
        <f t="shared" si="0"/>
        <v>0</v>
      </c>
      <c r="L52" s="35">
        <f t="shared" si="0"/>
        <v>0</v>
      </c>
      <c r="M52" s="35">
        <f t="shared" si="0"/>
        <v>0</v>
      </c>
      <c r="N52" s="35">
        <f t="shared" si="0"/>
        <v>0</v>
      </c>
      <c r="O52" s="35">
        <f t="shared" si="0"/>
        <v>0</v>
      </c>
      <c r="P52" s="35">
        <f t="shared" si="0"/>
        <v>0</v>
      </c>
      <c r="Q52" s="35">
        <f t="shared" si="0"/>
        <v>0</v>
      </c>
      <c r="R52" s="35">
        <f t="shared" si="0"/>
        <v>0</v>
      </c>
      <c r="S52" s="35">
        <f t="shared" si="0"/>
        <v>0</v>
      </c>
      <c r="T52" s="35">
        <f t="shared" si="0"/>
        <v>0</v>
      </c>
      <c r="U52" s="35">
        <f t="shared" si="0"/>
        <v>0</v>
      </c>
      <c r="V52" s="35">
        <f t="shared" si="0"/>
        <v>0</v>
      </c>
      <c r="W52" s="35">
        <f t="shared" si="0"/>
        <v>0</v>
      </c>
      <c r="X52" s="35">
        <f t="shared" si="0"/>
        <v>0</v>
      </c>
      <c r="Y52" s="35">
        <f t="shared" si="0"/>
        <v>0</v>
      </c>
      <c r="Z52" s="35">
        <f t="shared" si="0"/>
        <v>0</v>
      </c>
    </row>
    <row r="53" spans="1:27">
      <c r="A53" s="1" t="s">
        <v>30</v>
      </c>
      <c r="B53" s="35">
        <f t="shared" si="0"/>
        <v>33470.400000000001</v>
      </c>
      <c r="C53" s="35">
        <f t="shared" si="0"/>
        <v>0</v>
      </c>
      <c r="D53" s="35">
        <f t="shared" si="0"/>
        <v>0</v>
      </c>
      <c r="E53" s="35">
        <f t="shared" si="0"/>
        <v>0</v>
      </c>
      <c r="F53" s="35">
        <f t="shared" si="0"/>
        <v>0</v>
      </c>
      <c r="G53" s="35">
        <f t="shared" si="0"/>
        <v>0</v>
      </c>
      <c r="H53" s="35">
        <f t="shared" si="0"/>
        <v>0</v>
      </c>
      <c r="I53" s="35">
        <f t="shared" si="0"/>
        <v>0</v>
      </c>
      <c r="J53" s="35">
        <f t="shared" si="0"/>
        <v>0</v>
      </c>
      <c r="K53" s="35">
        <f t="shared" si="0"/>
        <v>0</v>
      </c>
      <c r="L53" s="35">
        <f t="shared" si="0"/>
        <v>0</v>
      </c>
      <c r="M53" s="35">
        <f t="shared" si="0"/>
        <v>0</v>
      </c>
      <c r="N53" s="35">
        <f t="shared" si="0"/>
        <v>0</v>
      </c>
      <c r="O53" s="35">
        <f t="shared" si="0"/>
        <v>0</v>
      </c>
      <c r="P53" s="35">
        <f t="shared" si="0"/>
        <v>0</v>
      </c>
      <c r="Q53" s="35">
        <f t="shared" si="0"/>
        <v>0</v>
      </c>
      <c r="R53" s="35">
        <f t="shared" si="0"/>
        <v>0</v>
      </c>
      <c r="S53" s="35">
        <f t="shared" si="0"/>
        <v>0</v>
      </c>
      <c r="T53" s="35">
        <f t="shared" si="0"/>
        <v>0</v>
      </c>
      <c r="U53" s="35">
        <f t="shared" si="0"/>
        <v>0</v>
      </c>
      <c r="V53" s="35">
        <f t="shared" si="0"/>
        <v>0</v>
      </c>
      <c r="W53" s="35">
        <f t="shared" si="0"/>
        <v>0</v>
      </c>
      <c r="X53" s="35">
        <f t="shared" si="0"/>
        <v>0</v>
      </c>
      <c r="Y53" s="35">
        <f t="shared" si="0"/>
        <v>0</v>
      </c>
      <c r="Z53" s="35">
        <f t="shared" si="0"/>
        <v>0</v>
      </c>
    </row>
    <row r="54" spans="1:27">
      <c r="A54" s="1"/>
      <c r="B54" s="35"/>
      <c r="C54" s="35"/>
      <c r="D54" s="35"/>
      <c r="E54" s="35"/>
      <c r="F54" s="35"/>
      <c r="G54" s="35"/>
      <c r="H54" s="35"/>
      <c r="I54" s="35"/>
      <c r="J54" s="35"/>
    </row>
    <row r="55" spans="1:27">
      <c r="A55" s="27" t="s">
        <v>13</v>
      </c>
      <c r="B55" s="35"/>
      <c r="C55" s="35"/>
      <c r="D55" s="35"/>
      <c r="E55" s="35"/>
      <c r="F55" s="35"/>
      <c r="G55" s="35"/>
      <c r="H55" s="35"/>
      <c r="I55" s="35"/>
      <c r="J55" s="35"/>
    </row>
    <row r="56" spans="1:27">
      <c r="A56" s="28" t="s">
        <v>1</v>
      </c>
      <c r="B56" s="29">
        <v>2011</v>
      </c>
      <c r="C56" s="29">
        <v>2012</v>
      </c>
      <c r="D56" s="29">
        <v>2013</v>
      </c>
      <c r="E56" s="29">
        <v>2014</v>
      </c>
      <c r="F56" s="29">
        <v>2015</v>
      </c>
      <c r="G56" s="29">
        <v>2016</v>
      </c>
      <c r="H56" s="29">
        <v>2017</v>
      </c>
      <c r="I56" s="29">
        <v>2018</v>
      </c>
      <c r="J56" s="29">
        <v>2019</v>
      </c>
      <c r="K56" s="29">
        <v>2020</v>
      </c>
      <c r="L56" s="29">
        <v>2021</v>
      </c>
      <c r="M56" s="29">
        <v>2022</v>
      </c>
      <c r="N56" s="29">
        <v>2023</v>
      </c>
      <c r="O56" s="29">
        <v>2024</v>
      </c>
      <c r="P56" s="29">
        <v>2025</v>
      </c>
      <c r="Q56" s="29">
        <v>2026</v>
      </c>
      <c r="R56" s="29">
        <v>2027</v>
      </c>
      <c r="S56" s="29">
        <v>2028</v>
      </c>
      <c r="T56" s="29">
        <v>2029</v>
      </c>
      <c r="U56" s="29">
        <v>2030</v>
      </c>
      <c r="V56" s="29">
        <v>2031</v>
      </c>
      <c r="W56" s="29">
        <v>2032</v>
      </c>
      <c r="X56" s="29">
        <v>2033</v>
      </c>
      <c r="Y56" s="29">
        <v>2034</v>
      </c>
      <c r="Z56" s="29">
        <v>2035</v>
      </c>
    </row>
    <row r="57" spans="1:27">
      <c r="A57" s="30" t="s">
        <v>2</v>
      </c>
      <c r="B57" s="31">
        <v>1</v>
      </c>
      <c r="C57" s="31">
        <v>2</v>
      </c>
      <c r="D57" s="31">
        <v>3</v>
      </c>
      <c r="E57" s="31">
        <v>4</v>
      </c>
      <c r="F57" s="31">
        <v>5</v>
      </c>
      <c r="G57" s="31">
        <v>6</v>
      </c>
      <c r="H57" s="31">
        <v>7</v>
      </c>
      <c r="I57" s="31">
        <v>8</v>
      </c>
      <c r="J57" s="31">
        <v>9</v>
      </c>
      <c r="K57" s="31">
        <v>10</v>
      </c>
      <c r="L57" s="31">
        <v>11</v>
      </c>
      <c r="M57" s="31">
        <v>12</v>
      </c>
      <c r="N57" s="31">
        <v>13</v>
      </c>
      <c r="O57" s="31">
        <v>14</v>
      </c>
      <c r="P57" s="31">
        <v>15</v>
      </c>
      <c r="Q57" s="31">
        <v>16</v>
      </c>
      <c r="R57" s="31">
        <v>17</v>
      </c>
      <c r="S57" s="31">
        <v>18</v>
      </c>
      <c r="T57" s="31">
        <v>19</v>
      </c>
      <c r="U57" s="31">
        <v>20</v>
      </c>
      <c r="V57" s="31">
        <v>21</v>
      </c>
      <c r="W57" s="31">
        <v>22</v>
      </c>
      <c r="X57" s="31">
        <v>23</v>
      </c>
      <c r="Y57" s="31">
        <v>24</v>
      </c>
      <c r="Z57" s="31">
        <v>25</v>
      </c>
    </row>
    <row r="58" spans="1:27">
      <c r="A58" s="36" t="s">
        <v>3</v>
      </c>
      <c r="B58" s="37">
        <f>B6*B20</f>
        <v>25</v>
      </c>
      <c r="C58" s="37">
        <f>$B$6*$B$21</f>
        <v>10</v>
      </c>
      <c r="D58" s="37">
        <f t="shared" ref="D58:Z58" si="1">$B$6*$B$21</f>
        <v>10</v>
      </c>
      <c r="E58" s="37">
        <f t="shared" si="1"/>
        <v>10</v>
      </c>
      <c r="F58" s="37">
        <f t="shared" si="1"/>
        <v>10</v>
      </c>
      <c r="G58" s="37">
        <f t="shared" si="1"/>
        <v>10</v>
      </c>
      <c r="H58" s="37">
        <f t="shared" si="1"/>
        <v>10</v>
      </c>
      <c r="I58" s="37">
        <f t="shared" si="1"/>
        <v>10</v>
      </c>
      <c r="J58" s="37">
        <f t="shared" si="1"/>
        <v>10</v>
      </c>
      <c r="K58" s="37">
        <f t="shared" si="1"/>
        <v>10</v>
      </c>
      <c r="L58" s="37">
        <f t="shared" si="1"/>
        <v>10</v>
      </c>
      <c r="M58" s="37">
        <f t="shared" si="1"/>
        <v>10</v>
      </c>
      <c r="N58" s="37">
        <f t="shared" si="1"/>
        <v>10</v>
      </c>
      <c r="O58" s="37">
        <f t="shared" si="1"/>
        <v>10</v>
      </c>
      <c r="P58" s="37">
        <f t="shared" si="1"/>
        <v>10</v>
      </c>
      <c r="Q58" s="37">
        <f t="shared" si="1"/>
        <v>10</v>
      </c>
      <c r="R58" s="37">
        <f t="shared" si="1"/>
        <v>10</v>
      </c>
      <c r="S58" s="37">
        <f t="shared" si="1"/>
        <v>10</v>
      </c>
      <c r="T58" s="37">
        <f t="shared" si="1"/>
        <v>10</v>
      </c>
      <c r="U58" s="37">
        <f t="shared" si="1"/>
        <v>10</v>
      </c>
      <c r="V58" s="37">
        <f t="shared" si="1"/>
        <v>10</v>
      </c>
      <c r="W58" s="37">
        <f t="shared" si="1"/>
        <v>10</v>
      </c>
      <c r="X58" s="37">
        <f t="shared" si="1"/>
        <v>10</v>
      </c>
      <c r="Y58" s="37">
        <f t="shared" si="1"/>
        <v>10</v>
      </c>
      <c r="Z58" s="37">
        <f t="shared" si="1"/>
        <v>10</v>
      </c>
      <c r="AA58" s="23"/>
    </row>
    <row r="59" spans="1:27">
      <c r="A59" s="1"/>
      <c r="C59" s="13"/>
      <c r="D59" s="13"/>
      <c r="E59" s="13"/>
      <c r="F59" s="13"/>
      <c r="G59" s="13"/>
      <c r="H59" s="13"/>
      <c r="I59" s="13"/>
      <c r="J59" s="13"/>
      <c r="K59" s="13"/>
    </row>
    <row r="60" spans="1:27">
      <c r="A60" s="27" t="s">
        <v>14</v>
      </c>
    </row>
    <row r="61" spans="1:27">
      <c r="A61" s="28" t="s">
        <v>1</v>
      </c>
      <c r="B61" s="29">
        <v>2011</v>
      </c>
      <c r="C61" s="29">
        <v>2012</v>
      </c>
      <c r="D61" s="29">
        <v>2013</v>
      </c>
      <c r="E61" s="29">
        <v>2014</v>
      </c>
      <c r="F61" s="29">
        <v>2015</v>
      </c>
      <c r="G61" s="29">
        <v>2016</v>
      </c>
      <c r="H61" s="29">
        <v>2017</v>
      </c>
      <c r="I61" s="29">
        <v>2018</v>
      </c>
      <c r="J61" s="29">
        <v>2019</v>
      </c>
      <c r="K61" s="29">
        <v>2020</v>
      </c>
      <c r="L61" s="29">
        <v>2021</v>
      </c>
      <c r="M61" s="29">
        <v>2022</v>
      </c>
      <c r="N61" s="29">
        <v>2023</v>
      </c>
      <c r="O61" s="29">
        <v>2024</v>
      </c>
      <c r="P61" s="29">
        <v>2025</v>
      </c>
      <c r="Q61" s="29">
        <v>2026</v>
      </c>
      <c r="R61" s="29">
        <v>2027</v>
      </c>
      <c r="S61" s="29">
        <v>2028</v>
      </c>
      <c r="T61" s="29">
        <v>2029</v>
      </c>
      <c r="U61" s="29">
        <v>2030</v>
      </c>
      <c r="V61" s="29">
        <v>2031</v>
      </c>
      <c r="W61" s="29">
        <v>2032</v>
      </c>
      <c r="X61" s="29">
        <v>2033</v>
      </c>
      <c r="Y61" s="29">
        <v>2034</v>
      </c>
      <c r="Z61" s="29">
        <v>2035</v>
      </c>
    </row>
    <row r="62" spans="1:27">
      <c r="A62" s="30" t="s">
        <v>2</v>
      </c>
      <c r="B62" s="31">
        <v>1</v>
      </c>
      <c r="C62" s="31">
        <v>2</v>
      </c>
      <c r="D62" s="31">
        <v>3</v>
      </c>
      <c r="E62" s="31">
        <v>4</v>
      </c>
      <c r="F62" s="31">
        <v>5</v>
      </c>
      <c r="G62" s="31">
        <v>6</v>
      </c>
      <c r="H62" s="31">
        <v>7</v>
      </c>
      <c r="I62" s="31">
        <v>8</v>
      </c>
      <c r="J62" s="31">
        <v>9</v>
      </c>
      <c r="K62" s="31">
        <v>10</v>
      </c>
      <c r="L62" s="31">
        <v>11</v>
      </c>
      <c r="M62" s="31">
        <v>12</v>
      </c>
      <c r="N62" s="31">
        <v>13</v>
      </c>
      <c r="O62" s="31">
        <v>14</v>
      </c>
      <c r="P62" s="31">
        <v>15</v>
      </c>
      <c r="Q62" s="31">
        <v>16</v>
      </c>
      <c r="R62" s="31">
        <v>17</v>
      </c>
      <c r="S62" s="31">
        <v>18</v>
      </c>
      <c r="T62" s="31">
        <v>19</v>
      </c>
      <c r="U62" s="31">
        <v>20</v>
      </c>
      <c r="V62" s="31">
        <v>21</v>
      </c>
      <c r="W62" s="31">
        <v>22</v>
      </c>
      <c r="X62" s="31">
        <v>23</v>
      </c>
      <c r="Y62" s="31">
        <v>24</v>
      </c>
      <c r="Z62" s="31">
        <v>25</v>
      </c>
    </row>
    <row r="63" spans="1:27">
      <c r="A63" s="27" t="s">
        <v>15</v>
      </c>
    </row>
    <row r="64" spans="1:27">
      <c r="A64" s="44" t="s">
        <v>27</v>
      </c>
      <c r="B64" s="23">
        <f t="shared" ref="B64:Z67" si="2">B50-B$58</f>
        <v>3322.04</v>
      </c>
      <c r="C64" s="23">
        <f t="shared" si="2"/>
        <v>-10</v>
      </c>
      <c r="D64" s="23">
        <f t="shared" si="2"/>
        <v>-10</v>
      </c>
      <c r="E64" s="23">
        <f t="shared" si="2"/>
        <v>-10</v>
      </c>
      <c r="F64" s="23">
        <f t="shared" si="2"/>
        <v>-10</v>
      </c>
      <c r="G64" s="23">
        <f t="shared" si="2"/>
        <v>-10</v>
      </c>
      <c r="H64" s="23">
        <f t="shared" si="2"/>
        <v>-10</v>
      </c>
      <c r="I64" s="23">
        <f t="shared" si="2"/>
        <v>-10</v>
      </c>
      <c r="J64" s="23">
        <f t="shared" si="2"/>
        <v>-10</v>
      </c>
      <c r="K64" s="23">
        <f t="shared" si="2"/>
        <v>-10</v>
      </c>
      <c r="L64" s="23">
        <f t="shared" si="2"/>
        <v>-10</v>
      </c>
      <c r="M64" s="23">
        <f t="shared" si="2"/>
        <v>-10</v>
      </c>
      <c r="N64" s="23">
        <f t="shared" si="2"/>
        <v>-10</v>
      </c>
      <c r="O64" s="23">
        <f t="shared" si="2"/>
        <v>-10</v>
      </c>
      <c r="P64" s="23">
        <f t="shared" si="2"/>
        <v>-10</v>
      </c>
      <c r="Q64" s="23">
        <f t="shared" si="2"/>
        <v>-10</v>
      </c>
      <c r="R64" s="23">
        <f t="shared" si="2"/>
        <v>-10</v>
      </c>
      <c r="S64" s="23">
        <f t="shared" si="2"/>
        <v>-10</v>
      </c>
      <c r="T64" s="23">
        <f t="shared" si="2"/>
        <v>-10</v>
      </c>
      <c r="U64" s="23">
        <f t="shared" si="2"/>
        <v>-10</v>
      </c>
      <c r="V64" s="23">
        <f t="shared" si="2"/>
        <v>-10</v>
      </c>
      <c r="W64" s="23">
        <f t="shared" si="2"/>
        <v>-10</v>
      </c>
      <c r="X64" s="23">
        <f t="shared" si="2"/>
        <v>-10</v>
      </c>
      <c r="Y64" s="23">
        <f t="shared" si="2"/>
        <v>-10</v>
      </c>
      <c r="Z64" s="23">
        <f t="shared" si="2"/>
        <v>-10</v>
      </c>
    </row>
    <row r="65" spans="1:26">
      <c r="A65" s="44" t="s">
        <v>28</v>
      </c>
      <c r="B65" s="23">
        <f t="shared" si="2"/>
        <v>8677.3040000000001</v>
      </c>
      <c r="C65" s="23">
        <f t="shared" si="2"/>
        <v>-10</v>
      </c>
      <c r="D65" s="23">
        <f t="shared" si="2"/>
        <v>-10</v>
      </c>
      <c r="E65" s="23">
        <f t="shared" si="2"/>
        <v>-10</v>
      </c>
      <c r="F65" s="23">
        <f t="shared" si="2"/>
        <v>-10</v>
      </c>
      <c r="G65" s="23">
        <f t="shared" si="2"/>
        <v>-10</v>
      </c>
      <c r="H65" s="23">
        <f t="shared" si="2"/>
        <v>-10</v>
      </c>
      <c r="I65" s="23">
        <f t="shared" si="2"/>
        <v>-10</v>
      </c>
      <c r="J65" s="23">
        <f t="shared" si="2"/>
        <v>-10</v>
      </c>
      <c r="K65" s="23">
        <f t="shared" si="2"/>
        <v>-10</v>
      </c>
      <c r="L65" s="23">
        <f t="shared" si="2"/>
        <v>-10</v>
      </c>
      <c r="M65" s="23">
        <f t="shared" si="2"/>
        <v>-10</v>
      </c>
      <c r="N65" s="23">
        <f t="shared" si="2"/>
        <v>-10</v>
      </c>
      <c r="O65" s="23">
        <f t="shared" si="2"/>
        <v>-10</v>
      </c>
      <c r="P65" s="23">
        <f t="shared" si="2"/>
        <v>-10</v>
      </c>
      <c r="Q65" s="23">
        <f t="shared" si="2"/>
        <v>-10</v>
      </c>
      <c r="R65" s="23">
        <f t="shared" si="2"/>
        <v>-10</v>
      </c>
      <c r="S65" s="23">
        <f t="shared" si="2"/>
        <v>-10</v>
      </c>
      <c r="T65" s="23">
        <f t="shared" si="2"/>
        <v>-10</v>
      </c>
      <c r="U65" s="23">
        <f t="shared" si="2"/>
        <v>-10</v>
      </c>
      <c r="V65" s="23">
        <f t="shared" si="2"/>
        <v>-10</v>
      </c>
      <c r="W65" s="23">
        <f t="shared" si="2"/>
        <v>-10</v>
      </c>
      <c r="X65" s="23">
        <f t="shared" si="2"/>
        <v>-10</v>
      </c>
      <c r="Y65" s="23">
        <f t="shared" si="2"/>
        <v>-10</v>
      </c>
      <c r="Z65" s="23">
        <f t="shared" si="2"/>
        <v>-10</v>
      </c>
    </row>
    <row r="66" spans="1:26">
      <c r="A66" s="44" t="s">
        <v>29</v>
      </c>
      <c r="B66" s="23">
        <f t="shared" si="2"/>
        <v>16710.2</v>
      </c>
      <c r="C66" s="23">
        <f t="shared" si="2"/>
        <v>-10</v>
      </c>
      <c r="D66" s="23">
        <f t="shared" si="2"/>
        <v>-10</v>
      </c>
      <c r="E66" s="23">
        <f t="shared" si="2"/>
        <v>-10</v>
      </c>
      <c r="F66" s="23">
        <f t="shared" si="2"/>
        <v>-10</v>
      </c>
      <c r="G66" s="23">
        <f t="shared" si="2"/>
        <v>-10</v>
      </c>
      <c r="H66" s="23">
        <f t="shared" si="2"/>
        <v>-10</v>
      </c>
      <c r="I66" s="23">
        <f t="shared" si="2"/>
        <v>-10</v>
      </c>
      <c r="J66" s="23">
        <f t="shared" si="2"/>
        <v>-10</v>
      </c>
      <c r="K66" s="23">
        <f t="shared" si="2"/>
        <v>-10</v>
      </c>
      <c r="L66" s="23">
        <f t="shared" si="2"/>
        <v>-10</v>
      </c>
      <c r="M66" s="23">
        <f t="shared" si="2"/>
        <v>-10</v>
      </c>
      <c r="N66" s="23">
        <f t="shared" si="2"/>
        <v>-10</v>
      </c>
      <c r="O66" s="23">
        <f t="shared" si="2"/>
        <v>-10</v>
      </c>
      <c r="P66" s="23">
        <f t="shared" si="2"/>
        <v>-10</v>
      </c>
      <c r="Q66" s="23">
        <f t="shared" si="2"/>
        <v>-10</v>
      </c>
      <c r="R66" s="23">
        <f t="shared" si="2"/>
        <v>-10</v>
      </c>
      <c r="S66" s="23">
        <f t="shared" si="2"/>
        <v>-10</v>
      </c>
      <c r="T66" s="23">
        <f t="shared" si="2"/>
        <v>-10</v>
      </c>
      <c r="U66" s="23">
        <f t="shared" si="2"/>
        <v>-10</v>
      </c>
      <c r="V66" s="23">
        <f t="shared" si="2"/>
        <v>-10</v>
      </c>
      <c r="W66" s="23">
        <f t="shared" si="2"/>
        <v>-10</v>
      </c>
      <c r="X66" s="23">
        <f t="shared" si="2"/>
        <v>-10</v>
      </c>
      <c r="Y66" s="23">
        <f t="shared" si="2"/>
        <v>-10</v>
      </c>
      <c r="Z66" s="23">
        <f t="shared" si="2"/>
        <v>-10</v>
      </c>
    </row>
    <row r="67" spans="1:26">
      <c r="A67" s="1" t="s">
        <v>30</v>
      </c>
      <c r="B67" s="23">
        <f>B53-B$58</f>
        <v>33445.4</v>
      </c>
      <c r="C67" s="23">
        <f t="shared" si="2"/>
        <v>-10</v>
      </c>
      <c r="D67" s="23">
        <f t="shared" si="2"/>
        <v>-10</v>
      </c>
      <c r="E67" s="23">
        <f t="shared" si="2"/>
        <v>-10</v>
      </c>
      <c r="F67" s="23">
        <f t="shared" si="2"/>
        <v>-10</v>
      </c>
      <c r="G67" s="23">
        <f t="shared" si="2"/>
        <v>-10</v>
      </c>
      <c r="H67" s="23">
        <f t="shared" si="2"/>
        <v>-10</v>
      </c>
      <c r="I67" s="23">
        <f t="shared" si="2"/>
        <v>-10</v>
      </c>
      <c r="J67" s="23">
        <f t="shared" si="2"/>
        <v>-10</v>
      </c>
      <c r="K67" s="23">
        <f t="shared" si="2"/>
        <v>-10</v>
      </c>
      <c r="L67" s="23">
        <f t="shared" si="2"/>
        <v>-10</v>
      </c>
      <c r="M67" s="23">
        <f t="shared" si="2"/>
        <v>-10</v>
      </c>
      <c r="N67" s="23">
        <f t="shared" si="2"/>
        <v>-10</v>
      </c>
      <c r="O67" s="23">
        <f t="shared" si="2"/>
        <v>-10</v>
      </c>
      <c r="P67" s="23">
        <f t="shared" si="2"/>
        <v>-10</v>
      </c>
      <c r="Q67" s="23">
        <f t="shared" si="2"/>
        <v>-10</v>
      </c>
      <c r="R67" s="23">
        <f t="shared" si="2"/>
        <v>-10</v>
      </c>
      <c r="S67" s="23">
        <f t="shared" si="2"/>
        <v>-10</v>
      </c>
      <c r="T67" s="23">
        <f t="shared" si="2"/>
        <v>-10</v>
      </c>
      <c r="U67" s="23">
        <f t="shared" si="2"/>
        <v>-10</v>
      </c>
      <c r="V67" s="23">
        <f t="shared" si="2"/>
        <v>-10</v>
      </c>
      <c r="W67" s="23">
        <f t="shared" si="2"/>
        <v>-10</v>
      </c>
      <c r="X67" s="23">
        <f t="shared" si="2"/>
        <v>-10</v>
      </c>
      <c r="Y67" s="23">
        <f t="shared" si="2"/>
        <v>-10</v>
      </c>
      <c r="Z67" s="23">
        <f t="shared" si="2"/>
        <v>-10</v>
      </c>
    </row>
    <row r="68" spans="1:26">
      <c r="A68" s="1"/>
    </row>
    <row r="69" spans="1:26">
      <c r="A69" s="27" t="s">
        <v>16</v>
      </c>
    </row>
    <row r="70" spans="1:26">
      <c r="A70" s="44" t="s">
        <v>27</v>
      </c>
      <c r="B70" s="23">
        <f>B64/(1+$B$9)^$B$36</f>
        <v>2992.8288288288286</v>
      </c>
      <c r="C70" s="23">
        <f t="shared" ref="C70:Z70" si="3">C64/(1+$B$9)^C$36</f>
        <v>-8.116224332440547</v>
      </c>
      <c r="D70" s="23">
        <f t="shared" si="3"/>
        <v>-7.3119138130095021</v>
      </c>
      <c r="E70" s="23">
        <f t="shared" si="3"/>
        <v>-6.5873097414500013</v>
      </c>
      <c r="F70" s="23">
        <f t="shared" si="3"/>
        <v>-5.9345132805855867</v>
      </c>
      <c r="G70" s="23">
        <f t="shared" si="3"/>
        <v>-5.3464083608879154</v>
      </c>
      <c r="H70" s="23">
        <f t="shared" si="3"/>
        <v>-4.8165841089080317</v>
      </c>
      <c r="I70" s="23">
        <f t="shared" si="3"/>
        <v>-4.3392649629802076</v>
      </c>
      <c r="J70" s="23">
        <f t="shared" si="3"/>
        <v>-3.9092477143965834</v>
      </c>
      <c r="K70" s="23">
        <f t="shared" si="3"/>
        <v>-3.5218447877446692</v>
      </c>
      <c r="L70" s="23">
        <f t="shared" si="3"/>
        <v>-3.1728331421123146</v>
      </c>
      <c r="M70" s="23">
        <f t="shared" si="3"/>
        <v>-2.8584082361372203</v>
      </c>
      <c r="N70" s="23">
        <f t="shared" si="3"/>
        <v>-2.5751425550785765</v>
      </c>
      <c r="O70" s="23">
        <f t="shared" si="3"/>
        <v>-2.3199482478185374</v>
      </c>
      <c r="P70" s="23">
        <f t="shared" si="3"/>
        <v>-2.0900434665031868</v>
      </c>
      <c r="Q70" s="23">
        <f t="shared" si="3"/>
        <v>-1.8829220418947625</v>
      </c>
      <c r="R70" s="23">
        <f t="shared" si="3"/>
        <v>-1.6963261638691554</v>
      </c>
      <c r="S70" s="23">
        <f t="shared" si="3"/>
        <v>-1.5282217692514912</v>
      </c>
      <c r="T70" s="23">
        <f t="shared" si="3"/>
        <v>-1.3767763686950369</v>
      </c>
      <c r="U70" s="23">
        <f t="shared" si="3"/>
        <v>-1.2403390708964297</v>
      </c>
      <c r="V70" s="23">
        <f t="shared" si="3"/>
        <v>-1.1174225863931797</v>
      </c>
      <c r="W70" s="23">
        <f t="shared" si="3"/>
        <v>-1.0066870147686304</v>
      </c>
      <c r="X70" s="23">
        <f t="shared" si="3"/>
        <v>-0.90692523853029772</v>
      </c>
      <c r="Y70" s="23">
        <f t="shared" si="3"/>
        <v>-0.8170497644417094</v>
      </c>
      <c r="Z70" s="23">
        <f t="shared" si="3"/>
        <v>-0.73608086886640478</v>
      </c>
    </row>
    <row r="71" spans="1:26">
      <c r="A71" s="44" t="s">
        <v>28</v>
      </c>
      <c r="B71" s="23">
        <f>B65/(1+$B$9)^$B$36</f>
        <v>7817.3909909909908</v>
      </c>
      <c r="C71" s="23">
        <f t="shared" ref="C71:Z71" si="4">C65/(1+$B$9)^C$36</f>
        <v>-8.116224332440547</v>
      </c>
      <c r="D71" s="23">
        <f t="shared" si="4"/>
        <v>-7.3119138130095021</v>
      </c>
      <c r="E71" s="23">
        <f t="shared" si="4"/>
        <v>-6.5873097414500013</v>
      </c>
      <c r="F71" s="23">
        <f t="shared" si="4"/>
        <v>-5.9345132805855867</v>
      </c>
      <c r="G71" s="23">
        <f t="shared" si="4"/>
        <v>-5.3464083608879154</v>
      </c>
      <c r="H71" s="23">
        <f t="shared" si="4"/>
        <v>-4.8165841089080317</v>
      </c>
      <c r="I71" s="23">
        <f t="shared" si="4"/>
        <v>-4.3392649629802076</v>
      </c>
      <c r="J71" s="23">
        <f t="shared" si="4"/>
        <v>-3.9092477143965834</v>
      </c>
      <c r="K71" s="23">
        <f t="shared" si="4"/>
        <v>-3.5218447877446692</v>
      </c>
      <c r="L71" s="23">
        <f t="shared" si="4"/>
        <v>-3.1728331421123146</v>
      </c>
      <c r="M71" s="23">
        <f t="shared" si="4"/>
        <v>-2.8584082361372203</v>
      </c>
      <c r="N71" s="23">
        <f t="shared" si="4"/>
        <v>-2.5751425550785765</v>
      </c>
      <c r="O71" s="23">
        <f t="shared" si="4"/>
        <v>-2.3199482478185374</v>
      </c>
      <c r="P71" s="23">
        <f t="shared" si="4"/>
        <v>-2.0900434665031868</v>
      </c>
      <c r="Q71" s="23">
        <f t="shared" si="4"/>
        <v>-1.8829220418947625</v>
      </c>
      <c r="R71" s="23">
        <f t="shared" si="4"/>
        <v>-1.6963261638691554</v>
      </c>
      <c r="S71" s="23">
        <f t="shared" si="4"/>
        <v>-1.5282217692514912</v>
      </c>
      <c r="T71" s="23">
        <f t="shared" si="4"/>
        <v>-1.3767763686950369</v>
      </c>
      <c r="U71" s="23">
        <f t="shared" si="4"/>
        <v>-1.2403390708964297</v>
      </c>
      <c r="V71" s="23">
        <f t="shared" si="4"/>
        <v>-1.1174225863931797</v>
      </c>
      <c r="W71" s="23">
        <f t="shared" si="4"/>
        <v>-1.0066870147686304</v>
      </c>
      <c r="X71" s="23">
        <f t="shared" si="4"/>
        <v>-0.90692523853029772</v>
      </c>
      <c r="Y71" s="23">
        <f t="shared" si="4"/>
        <v>-0.8170497644417094</v>
      </c>
      <c r="Z71" s="23">
        <f t="shared" si="4"/>
        <v>-0.73608086886640478</v>
      </c>
    </row>
    <row r="72" spans="1:26">
      <c r="A72" s="44" t="s">
        <v>29</v>
      </c>
      <c r="B72" s="23">
        <f>B66/(1+$B$9)^$B$36</f>
        <v>15054.234234234234</v>
      </c>
      <c r="C72" s="23">
        <f t="shared" ref="C72:Z72" si="5">C66/(1+$B$9)^C$36</f>
        <v>-8.116224332440547</v>
      </c>
      <c r="D72" s="23">
        <f t="shared" si="5"/>
        <v>-7.3119138130095021</v>
      </c>
      <c r="E72" s="23">
        <f t="shared" si="5"/>
        <v>-6.5873097414500013</v>
      </c>
      <c r="F72" s="23">
        <f t="shared" si="5"/>
        <v>-5.9345132805855867</v>
      </c>
      <c r="G72" s="23">
        <f t="shared" si="5"/>
        <v>-5.3464083608879154</v>
      </c>
      <c r="H72" s="23">
        <f t="shared" si="5"/>
        <v>-4.8165841089080317</v>
      </c>
      <c r="I72" s="23">
        <f t="shared" si="5"/>
        <v>-4.3392649629802076</v>
      </c>
      <c r="J72" s="23">
        <f t="shared" si="5"/>
        <v>-3.9092477143965834</v>
      </c>
      <c r="K72" s="23">
        <f t="shared" si="5"/>
        <v>-3.5218447877446692</v>
      </c>
      <c r="L72" s="23">
        <f t="shared" si="5"/>
        <v>-3.1728331421123146</v>
      </c>
      <c r="M72" s="23">
        <f t="shared" si="5"/>
        <v>-2.8584082361372203</v>
      </c>
      <c r="N72" s="23">
        <f t="shared" si="5"/>
        <v>-2.5751425550785765</v>
      </c>
      <c r="O72" s="23">
        <f t="shared" si="5"/>
        <v>-2.3199482478185374</v>
      </c>
      <c r="P72" s="23">
        <f t="shared" si="5"/>
        <v>-2.0900434665031868</v>
      </c>
      <c r="Q72" s="23">
        <f t="shared" si="5"/>
        <v>-1.8829220418947625</v>
      </c>
      <c r="R72" s="23">
        <f t="shared" si="5"/>
        <v>-1.6963261638691554</v>
      </c>
      <c r="S72" s="23">
        <f t="shared" si="5"/>
        <v>-1.5282217692514912</v>
      </c>
      <c r="T72" s="23">
        <f t="shared" si="5"/>
        <v>-1.3767763686950369</v>
      </c>
      <c r="U72" s="23">
        <f t="shared" si="5"/>
        <v>-1.2403390708964297</v>
      </c>
      <c r="V72" s="23">
        <f t="shared" si="5"/>
        <v>-1.1174225863931797</v>
      </c>
      <c r="W72" s="23">
        <f t="shared" si="5"/>
        <v>-1.0066870147686304</v>
      </c>
      <c r="X72" s="23">
        <f t="shared" si="5"/>
        <v>-0.90692523853029772</v>
      </c>
      <c r="Y72" s="23">
        <f t="shared" si="5"/>
        <v>-0.8170497644417094</v>
      </c>
      <c r="Z72" s="23">
        <f t="shared" si="5"/>
        <v>-0.73608086886640478</v>
      </c>
    </row>
    <row r="73" spans="1:26">
      <c r="A73" s="1" t="s">
        <v>30</v>
      </c>
      <c r="B73" s="23">
        <f>B67/(1+$B$9)^$B$36</f>
        <v>30130.990990990991</v>
      </c>
      <c r="C73" s="23">
        <f t="shared" ref="C73:Z73" si="6">C67/(1+$B$9)^$B$36</f>
        <v>-9.0090090090090076</v>
      </c>
      <c r="D73" s="23">
        <f t="shared" si="6"/>
        <v>-9.0090090090090076</v>
      </c>
      <c r="E73" s="23">
        <f t="shared" si="6"/>
        <v>-9.0090090090090076</v>
      </c>
      <c r="F73" s="23">
        <f t="shared" si="6"/>
        <v>-9.0090090090090076</v>
      </c>
      <c r="G73" s="23">
        <f t="shared" si="6"/>
        <v>-9.0090090090090076</v>
      </c>
      <c r="H73" s="23">
        <f t="shared" si="6"/>
        <v>-9.0090090090090076</v>
      </c>
      <c r="I73" s="23">
        <f t="shared" si="6"/>
        <v>-9.0090090090090076</v>
      </c>
      <c r="J73" s="23">
        <f t="shared" si="6"/>
        <v>-9.0090090090090076</v>
      </c>
      <c r="K73" s="23">
        <f t="shared" si="6"/>
        <v>-9.0090090090090076</v>
      </c>
      <c r="L73" s="23">
        <f t="shared" si="6"/>
        <v>-9.0090090090090076</v>
      </c>
      <c r="M73" s="23">
        <f t="shared" si="6"/>
        <v>-9.0090090090090076</v>
      </c>
      <c r="N73" s="23">
        <f t="shared" si="6"/>
        <v>-9.0090090090090076</v>
      </c>
      <c r="O73" s="23">
        <f t="shared" si="6"/>
        <v>-9.0090090090090076</v>
      </c>
      <c r="P73" s="23">
        <f t="shared" si="6"/>
        <v>-9.0090090090090076</v>
      </c>
      <c r="Q73" s="23">
        <f t="shared" si="6"/>
        <v>-9.0090090090090076</v>
      </c>
      <c r="R73" s="23">
        <f t="shared" si="6"/>
        <v>-9.0090090090090076</v>
      </c>
      <c r="S73" s="23">
        <f t="shared" si="6"/>
        <v>-9.0090090090090076</v>
      </c>
      <c r="T73" s="23">
        <f t="shared" si="6"/>
        <v>-9.0090090090090076</v>
      </c>
      <c r="U73" s="23">
        <f t="shared" si="6"/>
        <v>-9.0090090090090076</v>
      </c>
      <c r="V73" s="23">
        <f t="shared" si="6"/>
        <v>-9.0090090090090076</v>
      </c>
      <c r="W73" s="23">
        <f t="shared" si="6"/>
        <v>-9.0090090090090076</v>
      </c>
      <c r="X73" s="23">
        <f t="shared" si="6"/>
        <v>-9.0090090090090076</v>
      </c>
      <c r="Y73" s="23">
        <f t="shared" si="6"/>
        <v>-9.0090090090090076</v>
      </c>
      <c r="Z73" s="23">
        <f t="shared" si="6"/>
        <v>-9.0090090090090076</v>
      </c>
    </row>
    <row r="74" spans="1:26">
      <c r="A74" s="1"/>
    </row>
    <row r="75" spans="1:26">
      <c r="A75" s="27" t="s">
        <v>17</v>
      </c>
    </row>
    <row r="76" spans="1:26">
      <c r="A76" s="44" t="s">
        <v>27</v>
      </c>
      <c r="B76" s="23">
        <f>B70</f>
        <v>2992.8288288288286</v>
      </c>
      <c r="C76" s="23">
        <f t="shared" ref="C76:J79" si="7">(B76+C70)*(1+$B$10)</f>
        <v>2984.7126044963879</v>
      </c>
      <c r="D76" s="23">
        <f t="shared" si="7"/>
        <v>2977.4006906833783</v>
      </c>
      <c r="E76" s="23">
        <f t="shared" si="7"/>
        <v>2970.8133809419282</v>
      </c>
      <c r="F76" s="23">
        <f t="shared" si="7"/>
        <v>2964.8788676613426</v>
      </c>
      <c r="G76" s="23">
        <f t="shared" si="7"/>
        <v>2959.5324593004548</v>
      </c>
      <c r="H76" s="23">
        <f t="shared" si="7"/>
        <v>2954.7158751915467</v>
      </c>
      <c r="I76" s="23">
        <f t="shared" si="7"/>
        <v>2950.3766102285667</v>
      </c>
      <c r="J76" s="23">
        <f t="shared" si="7"/>
        <v>2946.46736251417</v>
      </c>
      <c r="K76" s="23">
        <f t="shared" ref="K76:Z79" si="8">J76</f>
        <v>2946.46736251417</v>
      </c>
      <c r="L76" s="23">
        <f t="shared" si="8"/>
        <v>2946.46736251417</v>
      </c>
      <c r="M76" s="23">
        <f t="shared" si="8"/>
        <v>2946.46736251417</v>
      </c>
      <c r="N76" s="23">
        <f t="shared" si="8"/>
        <v>2946.46736251417</v>
      </c>
      <c r="O76" s="23">
        <f t="shared" si="8"/>
        <v>2946.46736251417</v>
      </c>
      <c r="P76" s="23">
        <f t="shared" si="8"/>
        <v>2946.46736251417</v>
      </c>
      <c r="Q76" s="23">
        <f t="shared" si="8"/>
        <v>2946.46736251417</v>
      </c>
      <c r="R76" s="23">
        <f t="shared" si="8"/>
        <v>2946.46736251417</v>
      </c>
      <c r="S76" s="23">
        <f t="shared" si="8"/>
        <v>2946.46736251417</v>
      </c>
      <c r="T76" s="23">
        <f t="shared" si="8"/>
        <v>2946.46736251417</v>
      </c>
      <c r="U76" s="23">
        <f t="shared" si="8"/>
        <v>2946.46736251417</v>
      </c>
      <c r="V76" s="23">
        <f t="shared" si="8"/>
        <v>2946.46736251417</v>
      </c>
      <c r="W76" s="23">
        <f t="shared" si="8"/>
        <v>2946.46736251417</v>
      </c>
      <c r="X76" s="23">
        <f t="shared" si="8"/>
        <v>2946.46736251417</v>
      </c>
      <c r="Y76" s="23">
        <f t="shared" si="8"/>
        <v>2946.46736251417</v>
      </c>
      <c r="Z76" s="23">
        <f t="shared" si="8"/>
        <v>2946.46736251417</v>
      </c>
    </row>
    <row r="77" spans="1:26">
      <c r="A77" s="44" t="s">
        <v>28</v>
      </c>
      <c r="B77" s="23">
        <f>B71</f>
        <v>7817.3909909909908</v>
      </c>
      <c r="C77" s="23">
        <f t="shared" si="7"/>
        <v>7809.2747666585501</v>
      </c>
      <c r="D77" s="23">
        <f t="shared" si="7"/>
        <v>7801.9628528455405</v>
      </c>
      <c r="E77" s="23">
        <f t="shared" si="7"/>
        <v>7795.3755431040909</v>
      </c>
      <c r="F77" s="23">
        <f t="shared" si="7"/>
        <v>7789.4410298235052</v>
      </c>
      <c r="G77" s="23">
        <f t="shared" si="7"/>
        <v>7784.0946214626174</v>
      </c>
      <c r="H77" s="23">
        <f t="shared" si="7"/>
        <v>7779.2780373537098</v>
      </c>
      <c r="I77" s="23">
        <f t="shared" si="7"/>
        <v>7774.9387723907294</v>
      </c>
      <c r="J77" s="23">
        <f t="shared" si="7"/>
        <v>7771.0295246763326</v>
      </c>
      <c r="K77" s="23">
        <f t="shared" si="8"/>
        <v>7771.0295246763326</v>
      </c>
      <c r="L77" s="23">
        <f t="shared" si="8"/>
        <v>7771.0295246763326</v>
      </c>
      <c r="M77" s="23">
        <f t="shared" si="8"/>
        <v>7771.0295246763326</v>
      </c>
      <c r="N77" s="23">
        <f t="shared" si="8"/>
        <v>7771.0295246763326</v>
      </c>
      <c r="O77" s="23">
        <f t="shared" si="8"/>
        <v>7771.0295246763326</v>
      </c>
      <c r="P77" s="23">
        <f t="shared" si="8"/>
        <v>7771.0295246763326</v>
      </c>
      <c r="Q77" s="23">
        <f t="shared" si="8"/>
        <v>7771.0295246763326</v>
      </c>
      <c r="R77" s="23">
        <f t="shared" si="8"/>
        <v>7771.0295246763326</v>
      </c>
      <c r="S77" s="23">
        <f t="shared" si="8"/>
        <v>7771.0295246763326</v>
      </c>
      <c r="T77" s="23">
        <f t="shared" si="8"/>
        <v>7771.0295246763326</v>
      </c>
      <c r="U77" s="23">
        <f t="shared" si="8"/>
        <v>7771.0295246763326</v>
      </c>
      <c r="V77" s="23">
        <f t="shared" si="8"/>
        <v>7771.0295246763326</v>
      </c>
      <c r="W77" s="23">
        <f t="shared" si="8"/>
        <v>7771.0295246763326</v>
      </c>
      <c r="X77" s="23">
        <f t="shared" si="8"/>
        <v>7771.0295246763326</v>
      </c>
      <c r="Y77" s="23">
        <f t="shared" si="8"/>
        <v>7771.0295246763326</v>
      </c>
      <c r="Z77" s="23">
        <f t="shared" si="8"/>
        <v>7771.0295246763326</v>
      </c>
    </row>
    <row r="78" spans="1:26">
      <c r="A78" s="44" t="s">
        <v>29</v>
      </c>
      <c r="B78" s="23">
        <f>B72</f>
        <v>15054.234234234234</v>
      </c>
      <c r="C78" s="23">
        <f t="shared" si="7"/>
        <v>15046.118009901795</v>
      </c>
      <c r="D78" s="23">
        <f t="shared" si="7"/>
        <v>15038.806096088785</v>
      </c>
      <c r="E78" s="23">
        <f t="shared" si="7"/>
        <v>15032.218786347335</v>
      </c>
      <c r="F78" s="23">
        <f t="shared" si="7"/>
        <v>15026.284273066751</v>
      </c>
      <c r="G78" s="23">
        <f t="shared" si="7"/>
        <v>15020.937864705862</v>
      </c>
      <c r="H78" s="23">
        <f t="shared" si="7"/>
        <v>15016.121280596954</v>
      </c>
      <c r="I78" s="23">
        <f t="shared" si="7"/>
        <v>15011.782015633973</v>
      </c>
      <c r="J78" s="23">
        <f t="shared" si="7"/>
        <v>15007.872767919576</v>
      </c>
      <c r="K78" s="23">
        <f t="shared" si="8"/>
        <v>15007.872767919576</v>
      </c>
      <c r="L78" s="23">
        <f t="shared" si="8"/>
        <v>15007.872767919576</v>
      </c>
      <c r="M78" s="23">
        <f t="shared" si="8"/>
        <v>15007.872767919576</v>
      </c>
      <c r="N78" s="23">
        <f t="shared" si="8"/>
        <v>15007.872767919576</v>
      </c>
      <c r="O78" s="23">
        <f t="shared" si="8"/>
        <v>15007.872767919576</v>
      </c>
      <c r="P78" s="23">
        <f t="shared" si="8"/>
        <v>15007.872767919576</v>
      </c>
      <c r="Q78" s="23">
        <f t="shared" si="8"/>
        <v>15007.872767919576</v>
      </c>
      <c r="R78" s="23">
        <f t="shared" si="8"/>
        <v>15007.872767919576</v>
      </c>
      <c r="S78" s="23">
        <f t="shared" si="8"/>
        <v>15007.872767919576</v>
      </c>
      <c r="T78" s="23">
        <f t="shared" si="8"/>
        <v>15007.872767919576</v>
      </c>
      <c r="U78" s="23">
        <f t="shared" si="8"/>
        <v>15007.872767919576</v>
      </c>
      <c r="V78" s="23">
        <f t="shared" si="8"/>
        <v>15007.872767919576</v>
      </c>
      <c r="W78" s="23">
        <f t="shared" si="8"/>
        <v>15007.872767919576</v>
      </c>
      <c r="X78" s="23">
        <f t="shared" si="8"/>
        <v>15007.872767919576</v>
      </c>
      <c r="Y78" s="23">
        <f t="shared" si="8"/>
        <v>15007.872767919576</v>
      </c>
      <c r="Z78" s="23">
        <f t="shared" si="8"/>
        <v>15007.872767919576</v>
      </c>
    </row>
    <row r="79" spans="1:26">
      <c r="A79" s="1" t="s">
        <v>30</v>
      </c>
      <c r="B79" s="23">
        <f>B73</f>
        <v>30130.990990990991</v>
      </c>
      <c r="C79" s="23">
        <f t="shared" si="7"/>
        <v>30121.981981981982</v>
      </c>
      <c r="D79" s="23">
        <f t="shared" si="7"/>
        <v>30112.972972972973</v>
      </c>
      <c r="E79" s="23">
        <f t="shared" si="7"/>
        <v>30103.963963963964</v>
      </c>
      <c r="F79" s="23">
        <f t="shared" si="7"/>
        <v>30094.954954954956</v>
      </c>
      <c r="G79" s="23">
        <f t="shared" si="7"/>
        <v>30085.945945945947</v>
      </c>
      <c r="H79" s="23">
        <f t="shared" si="7"/>
        <v>30076.936936936938</v>
      </c>
      <c r="I79" s="23">
        <f t="shared" si="7"/>
        <v>30067.927927927929</v>
      </c>
      <c r="J79" s="23">
        <f t="shared" si="7"/>
        <v>30058.91891891892</v>
      </c>
      <c r="K79" s="23">
        <f t="shared" si="8"/>
        <v>30058.91891891892</v>
      </c>
      <c r="L79" s="23">
        <f t="shared" si="8"/>
        <v>30058.91891891892</v>
      </c>
      <c r="M79" s="23">
        <f t="shared" si="8"/>
        <v>30058.91891891892</v>
      </c>
      <c r="N79" s="23">
        <f t="shared" si="8"/>
        <v>30058.91891891892</v>
      </c>
      <c r="O79" s="23">
        <f t="shared" si="8"/>
        <v>30058.91891891892</v>
      </c>
      <c r="P79" s="23">
        <f t="shared" si="8"/>
        <v>30058.91891891892</v>
      </c>
      <c r="Q79" s="23">
        <f t="shared" si="8"/>
        <v>30058.91891891892</v>
      </c>
      <c r="R79" s="23">
        <f t="shared" si="8"/>
        <v>30058.91891891892</v>
      </c>
      <c r="S79" s="23">
        <f t="shared" si="8"/>
        <v>30058.91891891892</v>
      </c>
      <c r="T79" s="23">
        <f t="shared" si="8"/>
        <v>30058.91891891892</v>
      </c>
      <c r="U79" s="23">
        <f t="shared" si="8"/>
        <v>30058.91891891892</v>
      </c>
      <c r="V79" s="23">
        <f t="shared" si="8"/>
        <v>30058.91891891892</v>
      </c>
      <c r="W79" s="23">
        <f t="shared" si="8"/>
        <v>30058.91891891892</v>
      </c>
      <c r="X79" s="23">
        <f t="shared" si="8"/>
        <v>30058.91891891892</v>
      </c>
      <c r="Y79" s="23">
        <f t="shared" si="8"/>
        <v>30058.91891891892</v>
      </c>
      <c r="Z79" s="23">
        <f t="shared" si="8"/>
        <v>30058.91891891892</v>
      </c>
    </row>
    <row r="81" spans="1:26" s="38" customFormat="1" ht="42.75" customHeight="1">
      <c r="A81" s="71" t="s">
        <v>47</v>
      </c>
      <c r="B81" s="72"/>
      <c r="C81" s="72"/>
    </row>
    <row r="82" spans="1:26" s="38" customFormat="1"/>
    <row r="83" spans="1:26" s="41" customFormat="1">
      <c r="A83" s="39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21.75" thickBot="1">
      <c r="A84" s="62" t="s">
        <v>106</v>
      </c>
    </row>
    <row r="85" spans="1:26">
      <c r="A85" s="177" t="s">
        <v>20</v>
      </c>
      <c r="B85" s="178"/>
      <c r="F85" s="49"/>
      <c r="G85" s="49"/>
      <c r="H85" s="49"/>
      <c r="I85" s="49"/>
      <c r="J85" s="49"/>
      <c r="K85" s="49"/>
    </row>
    <row r="86" spans="1:26">
      <c r="A86" s="43" t="s">
        <v>18</v>
      </c>
      <c r="B86" s="55" t="s">
        <v>19</v>
      </c>
      <c r="F86" s="60"/>
      <c r="G86" s="60"/>
      <c r="H86" s="60"/>
      <c r="I86" s="60"/>
      <c r="J86" s="60"/>
    </row>
    <row r="87" spans="1:26">
      <c r="A87" s="3" t="s">
        <v>26</v>
      </c>
      <c r="B87" s="46">
        <v>1</v>
      </c>
      <c r="E87" s="1"/>
      <c r="F87" s="59"/>
      <c r="G87" s="6"/>
      <c r="H87" s="6"/>
      <c r="I87" s="6"/>
      <c r="J87" s="6"/>
      <c r="K87" s="6"/>
    </row>
    <row r="88" spans="1:26">
      <c r="A88" s="3" t="s">
        <v>7</v>
      </c>
      <c r="B88" s="7">
        <v>1</v>
      </c>
      <c r="D88" s="8"/>
      <c r="E88" s="1"/>
      <c r="F88" s="59"/>
      <c r="G88" s="6"/>
      <c r="H88" s="57"/>
      <c r="I88" s="6"/>
      <c r="J88" s="57"/>
      <c r="K88" s="6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1:26">
      <c r="A89" s="77" t="s">
        <v>45</v>
      </c>
      <c r="B89" s="78">
        <v>0.5</v>
      </c>
      <c r="D89" s="8"/>
      <c r="E89" s="1"/>
      <c r="F89" s="59"/>
      <c r="G89" s="6"/>
      <c r="H89" s="57"/>
      <c r="I89" s="6"/>
      <c r="J89" s="57"/>
      <c r="K89" s="6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1:26">
      <c r="A90" s="77" t="s">
        <v>46</v>
      </c>
      <c r="B90" s="78">
        <v>2.0833000000000001E-2</v>
      </c>
      <c r="D90" s="8"/>
      <c r="E90" s="1"/>
      <c r="F90" s="59"/>
      <c r="G90" s="6"/>
      <c r="H90" s="57"/>
      <c r="I90" s="6"/>
      <c r="J90" s="57"/>
      <c r="K90" s="6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spans="1:26">
      <c r="A91" s="3" t="s">
        <v>5</v>
      </c>
      <c r="B91" s="10">
        <v>0.11</v>
      </c>
      <c r="D91" s="8"/>
      <c r="E91" s="1"/>
      <c r="F91" s="6"/>
      <c r="G91" s="6"/>
      <c r="H91" s="6"/>
      <c r="I91" s="6"/>
      <c r="J91" s="6"/>
      <c r="K91" s="6"/>
      <c r="L91" s="12"/>
      <c r="M91" s="9"/>
      <c r="N91" s="9"/>
      <c r="O91" s="9"/>
      <c r="P91" s="9"/>
      <c r="Q91" s="9"/>
      <c r="R91" s="9"/>
      <c r="S91" s="9"/>
      <c r="T91" s="9"/>
      <c r="U91" s="9"/>
    </row>
    <row r="92" spans="1:26">
      <c r="A92" s="3" t="s">
        <v>8</v>
      </c>
      <c r="B92" s="51"/>
      <c r="C92" s="5"/>
      <c r="D92" s="8"/>
      <c r="E92" s="13"/>
      <c r="K92" s="5"/>
      <c r="L92" s="12"/>
      <c r="M92" s="9"/>
      <c r="N92" s="9"/>
      <c r="O92" s="9"/>
      <c r="P92" s="9"/>
      <c r="Q92" s="9"/>
      <c r="R92" s="9"/>
      <c r="S92" s="9"/>
      <c r="T92" s="9"/>
      <c r="U92" s="9"/>
    </row>
    <row r="93" spans="1:26">
      <c r="A93" s="3"/>
      <c r="B93" s="14"/>
      <c r="D93" s="8"/>
      <c r="E93" s="5"/>
      <c r="F93" s="5"/>
      <c r="G93" s="5"/>
      <c r="K93" s="5"/>
      <c r="L93" s="12"/>
      <c r="M93" s="9"/>
      <c r="N93" s="9"/>
      <c r="O93" s="9"/>
      <c r="P93" s="9"/>
      <c r="Q93" s="9"/>
      <c r="R93" s="9"/>
      <c r="S93" s="9"/>
      <c r="T93" s="9"/>
      <c r="U93" s="9"/>
    </row>
    <row r="94" spans="1:26">
      <c r="A94" s="3"/>
      <c r="B94" s="14"/>
      <c r="D94" s="8"/>
      <c r="E94" s="5"/>
      <c r="F94" s="5"/>
      <c r="G94" s="5"/>
      <c r="K94" s="5"/>
      <c r="L94" s="12"/>
      <c r="M94" s="9"/>
    </row>
    <row r="95" spans="1:26">
      <c r="A95" s="3" t="s">
        <v>132</v>
      </c>
      <c r="B95" s="45">
        <v>350</v>
      </c>
      <c r="C95" s="27"/>
      <c r="D95" s="8"/>
      <c r="E95" s="5"/>
      <c r="G95" s="5"/>
      <c r="K95" s="5"/>
      <c r="L95" s="9"/>
      <c r="M95" s="9"/>
      <c r="N95" s="9"/>
      <c r="O95" s="9"/>
      <c r="P95" s="9"/>
      <c r="Q95" s="9"/>
      <c r="R95" s="9"/>
      <c r="S95" s="9"/>
      <c r="T95" s="9"/>
      <c r="U95" s="9"/>
    </row>
    <row r="96" spans="1:26">
      <c r="A96" s="3" t="s">
        <v>133</v>
      </c>
      <c r="B96" s="45">
        <v>46</v>
      </c>
      <c r="C96" s="27"/>
      <c r="D96" s="8"/>
      <c r="E96" s="5"/>
      <c r="G96" s="5"/>
      <c r="K96" s="5"/>
      <c r="L96" s="9"/>
      <c r="M96" s="9"/>
      <c r="N96" s="9"/>
      <c r="O96" s="9"/>
      <c r="P96" s="9"/>
      <c r="Q96" s="9"/>
      <c r="R96" s="9"/>
      <c r="S96" s="9"/>
      <c r="T96" s="9"/>
      <c r="U96" s="9"/>
    </row>
    <row r="97" spans="1:21">
      <c r="A97" s="20" t="s">
        <v>130</v>
      </c>
      <c r="B97" s="45">
        <f>B95-B96</f>
        <v>304</v>
      </c>
      <c r="C97" s="27"/>
      <c r="D97" s="8"/>
      <c r="E97" s="5"/>
      <c r="G97" s="5"/>
      <c r="K97" s="5"/>
      <c r="L97" s="9"/>
      <c r="M97" s="9"/>
      <c r="N97" s="9"/>
      <c r="O97" s="9"/>
      <c r="P97" s="9"/>
      <c r="Q97" s="9"/>
      <c r="R97" s="9"/>
      <c r="S97" s="9"/>
      <c r="T97" s="9"/>
      <c r="U97" s="9"/>
    </row>
    <row r="98" spans="1:21">
      <c r="A98" s="20" t="s">
        <v>134</v>
      </c>
      <c r="B98" s="45">
        <f>B97*3.67</f>
        <v>1115.68</v>
      </c>
      <c r="C98" s="27"/>
      <c r="D98" s="8"/>
      <c r="E98" s="5"/>
      <c r="G98" s="5"/>
      <c r="K98" s="5"/>
      <c r="L98" s="9"/>
      <c r="M98" s="9"/>
      <c r="N98" s="9"/>
      <c r="O98" s="9"/>
      <c r="P98" s="9"/>
      <c r="Q98" s="9"/>
      <c r="R98" s="9"/>
      <c r="S98" s="9"/>
      <c r="T98" s="9"/>
      <c r="U98" s="9"/>
    </row>
    <row r="99" spans="1:21">
      <c r="A99" s="20"/>
      <c r="B99" s="45"/>
      <c r="C99" s="27"/>
      <c r="D99" s="8"/>
      <c r="E99" s="5"/>
      <c r="G99" s="5"/>
      <c r="K99" s="5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 spans="1:21">
      <c r="A100" s="20"/>
      <c r="B100" s="45"/>
      <c r="C100" s="27"/>
      <c r="D100" s="8"/>
      <c r="E100" s="5"/>
      <c r="G100" s="5"/>
      <c r="K100" s="5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 spans="1:21">
      <c r="A101" s="3" t="s">
        <v>9</v>
      </c>
      <c r="B101" s="15">
        <v>0.05</v>
      </c>
      <c r="D101" s="8"/>
      <c r="E101" s="13"/>
      <c r="F101" s="179"/>
      <c r="G101" s="179"/>
      <c r="H101" s="179"/>
      <c r="K101" s="5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 spans="1:21">
      <c r="A102" s="3" t="s">
        <v>24</v>
      </c>
      <c r="B102" s="16">
        <v>25</v>
      </c>
      <c r="E102" s="27"/>
      <c r="F102" s="52"/>
      <c r="G102" s="52"/>
      <c r="H102" s="52"/>
      <c r="K102" s="5"/>
      <c r="L102" s="12"/>
      <c r="M102" s="9"/>
      <c r="N102" s="9"/>
      <c r="O102" s="9"/>
      <c r="P102" s="9"/>
      <c r="Q102" s="9"/>
      <c r="R102" s="9"/>
      <c r="S102" s="9"/>
      <c r="T102" s="9"/>
      <c r="U102" s="9"/>
    </row>
    <row r="103" spans="1:21">
      <c r="A103" s="17" t="s">
        <v>25</v>
      </c>
      <c r="B103" s="18">
        <v>10</v>
      </c>
      <c r="E103" s="27"/>
      <c r="F103" s="53"/>
      <c r="G103" s="53"/>
      <c r="H103" s="53"/>
      <c r="K103" s="5"/>
      <c r="L103" s="12"/>
      <c r="M103" s="9"/>
      <c r="N103" s="9"/>
      <c r="O103" s="9"/>
      <c r="P103" s="9"/>
      <c r="Q103" s="9"/>
      <c r="R103" s="9"/>
      <c r="S103" s="9"/>
      <c r="T103" s="9"/>
      <c r="U103" s="9"/>
    </row>
    <row r="104" spans="1:21">
      <c r="A104" s="3"/>
      <c r="B104" s="19"/>
      <c r="C104" s="29"/>
      <c r="E104" s="27"/>
      <c r="F104" s="53"/>
      <c r="G104" s="53"/>
      <c r="H104" s="53"/>
    </row>
    <row r="105" spans="1:21">
      <c r="A105" s="3"/>
      <c r="B105" s="19"/>
      <c r="C105" s="11"/>
      <c r="E105" s="27"/>
      <c r="F105" s="53"/>
      <c r="G105" s="53"/>
      <c r="H105" s="53"/>
    </row>
    <row r="106" spans="1:21">
      <c r="A106" s="20" t="s">
        <v>23</v>
      </c>
      <c r="B106" s="21"/>
      <c r="C106" s="48"/>
      <c r="E106" s="27"/>
      <c r="F106" s="53"/>
      <c r="G106" s="53"/>
      <c r="H106" s="53"/>
    </row>
    <row r="107" spans="1:21" ht="17.25">
      <c r="A107" s="43" t="s">
        <v>6</v>
      </c>
      <c r="B107" s="55" t="s">
        <v>21</v>
      </c>
      <c r="C107" s="55" t="s">
        <v>22</v>
      </c>
    </row>
    <row r="108" spans="1:21">
      <c r="A108" s="3" t="s">
        <v>27</v>
      </c>
      <c r="B108" s="73">
        <f>NPV(B$91,B146:Z146)/$B$87</f>
        <v>1934.364760307926</v>
      </c>
      <c r="C108" s="22">
        <f>B108/25</f>
        <v>77.374590412317033</v>
      </c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</row>
    <row r="109" spans="1:21">
      <c r="A109" s="3" t="s">
        <v>28</v>
      </c>
      <c r="B109" s="73">
        <f t="shared" ref="B109:B111" si="9">NPV(B$91,B147:Z147)/$B$87</f>
        <v>5185.7179130568984</v>
      </c>
      <c r="C109" s="22">
        <f>B109/25</f>
        <v>207.42871652227595</v>
      </c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</row>
    <row r="110" spans="1:21">
      <c r="A110" s="3" t="s">
        <v>29</v>
      </c>
      <c r="B110" s="73">
        <f t="shared" si="9"/>
        <v>10062.747642180362</v>
      </c>
      <c r="C110" s="22">
        <f>B110/25</f>
        <v>402.50990568721448</v>
      </c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</row>
    <row r="111" spans="1:21">
      <c r="A111" s="47" t="s">
        <v>30</v>
      </c>
      <c r="B111" s="73">
        <f t="shared" si="9"/>
        <v>20223.226244520898</v>
      </c>
      <c r="C111" s="22">
        <f>B111/25</f>
        <v>808.92904978083595</v>
      </c>
    </row>
    <row r="114" spans="1:26">
      <c r="A114" s="24" t="s">
        <v>0</v>
      </c>
      <c r="E114" s="25"/>
      <c r="F114" s="26"/>
    </row>
    <row r="115" spans="1:26">
      <c r="A115" s="24"/>
    </row>
    <row r="116" spans="1:26">
      <c r="A116" s="27" t="s">
        <v>10</v>
      </c>
    </row>
    <row r="117" spans="1:26">
      <c r="A117" s="28" t="s">
        <v>1</v>
      </c>
      <c r="B117" s="29">
        <v>2011</v>
      </c>
      <c r="C117" s="29">
        <v>2012</v>
      </c>
      <c r="D117" s="29">
        <v>2013</v>
      </c>
      <c r="E117" s="29">
        <v>2014</v>
      </c>
      <c r="F117" s="29">
        <v>2015</v>
      </c>
      <c r="G117" s="29">
        <v>2016</v>
      </c>
      <c r="H117" s="29">
        <v>2017</v>
      </c>
      <c r="I117" s="29">
        <v>2018</v>
      </c>
      <c r="J117" s="29">
        <v>2019</v>
      </c>
      <c r="K117" s="29">
        <v>2020</v>
      </c>
      <c r="L117" s="29">
        <v>2021</v>
      </c>
      <c r="M117" s="29">
        <v>2022</v>
      </c>
      <c r="N117" s="29">
        <v>2023</v>
      </c>
      <c r="O117" s="29">
        <v>2024</v>
      </c>
      <c r="P117" s="29">
        <v>2025</v>
      </c>
      <c r="Q117" s="29">
        <v>2026</v>
      </c>
      <c r="R117" s="29">
        <v>2027</v>
      </c>
      <c r="S117" s="29">
        <v>2028</v>
      </c>
      <c r="T117" s="29">
        <v>2029</v>
      </c>
      <c r="U117" s="29">
        <v>2030</v>
      </c>
      <c r="V117" s="29">
        <v>2031</v>
      </c>
      <c r="W117" s="29">
        <v>2032</v>
      </c>
      <c r="X117" s="29">
        <v>2033</v>
      </c>
      <c r="Y117" s="29">
        <v>2034</v>
      </c>
      <c r="Z117" s="29">
        <v>2035</v>
      </c>
    </row>
    <row r="118" spans="1:26">
      <c r="A118" s="30" t="s">
        <v>2</v>
      </c>
      <c r="B118" s="31">
        <v>1</v>
      </c>
      <c r="C118" s="31">
        <v>2</v>
      </c>
      <c r="D118" s="31">
        <v>3</v>
      </c>
      <c r="E118" s="31">
        <v>4</v>
      </c>
      <c r="F118" s="31">
        <v>5</v>
      </c>
      <c r="G118" s="31">
        <v>6</v>
      </c>
      <c r="H118" s="31">
        <v>7</v>
      </c>
      <c r="I118" s="31">
        <v>8</v>
      </c>
      <c r="J118" s="31">
        <v>9</v>
      </c>
      <c r="K118" s="31">
        <v>10</v>
      </c>
      <c r="L118" s="31">
        <v>11</v>
      </c>
      <c r="M118" s="31">
        <v>12</v>
      </c>
      <c r="N118" s="31">
        <v>13</v>
      </c>
      <c r="O118" s="31">
        <v>14</v>
      </c>
      <c r="P118" s="31">
        <v>15</v>
      </c>
      <c r="Q118" s="31">
        <v>16</v>
      </c>
      <c r="R118" s="31">
        <v>17</v>
      </c>
      <c r="S118" s="31">
        <v>18</v>
      </c>
      <c r="T118" s="31">
        <v>19</v>
      </c>
      <c r="U118" s="31">
        <v>20</v>
      </c>
      <c r="V118" s="31">
        <v>21</v>
      </c>
      <c r="W118" s="31">
        <v>22</v>
      </c>
      <c r="X118" s="31">
        <v>23</v>
      </c>
      <c r="Y118" s="31">
        <v>24</v>
      </c>
      <c r="Z118" s="31">
        <v>25</v>
      </c>
    </row>
    <row r="119" spans="1:26">
      <c r="A119" s="54" t="s">
        <v>131</v>
      </c>
      <c r="B119" s="74">
        <f>$B$87*$B$89*$B$98</f>
        <v>557.84</v>
      </c>
      <c r="C119" s="74">
        <f>$B$87*$B$90*$B$98</f>
        <v>23.242961440000002</v>
      </c>
      <c r="D119" s="74">
        <f t="shared" ref="D119:Z119" si="10">$B$87*$B$90*$B$98</f>
        <v>23.242961440000002</v>
      </c>
      <c r="E119" s="74">
        <f t="shared" si="10"/>
        <v>23.242961440000002</v>
      </c>
      <c r="F119" s="74">
        <f t="shared" si="10"/>
        <v>23.242961440000002</v>
      </c>
      <c r="G119" s="74">
        <f t="shared" si="10"/>
        <v>23.242961440000002</v>
      </c>
      <c r="H119" s="74">
        <f t="shared" si="10"/>
        <v>23.242961440000002</v>
      </c>
      <c r="I119" s="74">
        <f t="shared" si="10"/>
        <v>23.242961440000002</v>
      </c>
      <c r="J119" s="74">
        <f t="shared" si="10"/>
        <v>23.242961440000002</v>
      </c>
      <c r="K119" s="74">
        <f t="shared" si="10"/>
        <v>23.242961440000002</v>
      </c>
      <c r="L119" s="74">
        <f t="shared" si="10"/>
        <v>23.242961440000002</v>
      </c>
      <c r="M119" s="74">
        <f t="shared" si="10"/>
        <v>23.242961440000002</v>
      </c>
      <c r="N119" s="74">
        <f t="shared" si="10"/>
        <v>23.242961440000002</v>
      </c>
      <c r="O119" s="74">
        <f t="shared" si="10"/>
        <v>23.242961440000002</v>
      </c>
      <c r="P119" s="74">
        <f t="shared" si="10"/>
        <v>23.242961440000002</v>
      </c>
      <c r="Q119" s="74">
        <f t="shared" si="10"/>
        <v>23.242961440000002</v>
      </c>
      <c r="R119" s="74">
        <f t="shared" si="10"/>
        <v>23.242961440000002</v>
      </c>
      <c r="S119" s="74">
        <f t="shared" si="10"/>
        <v>23.242961440000002</v>
      </c>
      <c r="T119" s="74">
        <f t="shared" si="10"/>
        <v>23.242961440000002</v>
      </c>
      <c r="U119" s="74">
        <f t="shared" si="10"/>
        <v>23.242961440000002</v>
      </c>
      <c r="V119" s="74">
        <f t="shared" si="10"/>
        <v>23.242961440000002</v>
      </c>
      <c r="W119" s="74">
        <f t="shared" si="10"/>
        <v>23.242961440000002</v>
      </c>
      <c r="X119" s="74">
        <f t="shared" si="10"/>
        <v>23.242961440000002</v>
      </c>
      <c r="Y119" s="74">
        <f t="shared" si="10"/>
        <v>23.242961440000002</v>
      </c>
      <c r="Z119" s="74">
        <f t="shared" si="10"/>
        <v>23.242961440000002</v>
      </c>
    </row>
    <row r="120" spans="1:26">
      <c r="A120" s="1"/>
      <c r="C120" s="33"/>
      <c r="D120" s="13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>
      <c r="A121" s="27" t="s">
        <v>11</v>
      </c>
      <c r="C121" s="13"/>
      <c r="D121" s="13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>
      <c r="A122" s="28" t="s">
        <v>1</v>
      </c>
      <c r="B122" s="29">
        <v>2011</v>
      </c>
      <c r="C122" s="29">
        <v>2012</v>
      </c>
      <c r="D122" s="29">
        <v>2013</v>
      </c>
      <c r="E122" s="29">
        <v>2014</v>
      </c>
      <c r="F122" s="29">
        <v>2015</v>
      </c>
      <c r="G122" s="29">
        <v>2016</v>
      </c>
      <c r="H122" s="29">
        <v>2017</v>
      </c>
      <c r="I122" s="29">
        <v>2018</v>
      </c>
      <c r="J122" s="29">
        <v>2019</v>
      </c>
      <c r="K122" s="29">
        <v>2020</v>
      </c>
      <c r="L122" s="29">
        <v>2021</v>
      </c>
      <c r="M122" s="29">
        <v>2022</v>
      </c>
      <c r="N122" s="29">
        <v>2023</v>
      </c>
      <c r="O122" s="29">
        <v>2024</v>
      </c>
      <c r="P122" s="29">
        <v>2025</v>
      </c>
      <c r="Q122" s="29">
        <v>2026</v>
      </c>
      <c r="R122" s="29">
        <v>2027</v>
      </c>
      <c r="S122" s="29">
        <v>2028</v>
      </c>
      <c r="T122" s="29">
        <v>2029</v>
      </c>
      <c r="U122" s="29">
        <v>2030</v>
      </c>
      <c r="V122" s="29">
        <v>2031</v>
      </c>
      <c r="W122" s="29">
        <v>2032</v>
      </c>
      <c r="X122" s="29">
        <v>2033</v>
      </c>
      <c r="Y122" s="29">
        <v>2034</v>
      </c>
      <c r="Z122" s="29">
        <v>2035</v>
      </c>
    </row>
    <row r="123" spans="1:26">
      <c r="A123" s="30" t="s">
        <v>2</v>
      </c>
      <c r="B123" s="31">
        <v>1</v>
      </c>
      <c r="C123" s="31">
        <v>2</v>
      </c>
      <c r="D123" s="31">
        <v>3</v>
      </c>
      <c r="E123" s="31">
        <v>4</v>
      </c>
      <c r="F123" s="31">
        <v>5</v>
      </c>
      <c r="G123" s="31">
        <v>6</v>
      </c>
      <c r="H123" s="31">
        <v>7</v>
      </c>
      <c r="I123" s="31">
        <v>8</v>
      </c>
      <c r="J123" s="31">
        <v>9</v>
      </c>
      <c r="K123" s="31">
        <v>10</v>
      </c>
      <c r="L123" s="31">
        <v>11</v>
      </c>
      <c r="M123" s="31">
        <v>12</v>
      </c>
      <c r="N123" s="31">
        <v>13</v>
      </c>
      <c r="O123" s="31">
        <v>14</v>
      </c>
      <c r="P123" s="31">
        <v>15</v>
      </c>
      <c r="Q123" s="31">
        <v>16</v>
      </c>
      <c r="R123" s="31">
        <v>17</v>
      </c>
      <c r="S123" s="31">
        <v>18</v>
      </c>
      <c r="T123" s="31">
        <v>19</v>
      </c>
      <c r="U123" s="31">
        <v>20</v>
      </c>
      <c r="V123" s="31">
        <v>21</v>
      </c>
      <c r="W123" s="31">
        <v>22</v>
      </c>
      <c r="X123" s="31">
        <v>23</v>
      </c>
      <c r="Y123" s="31">
        <v>24</v>
      </c>
      <c r="Z123" s="31">
        <v>25</v>
      </c>
    </row>
    <row r="124" spans="1:26">
      <c r="A124" s="44" t="s">
        <v>27</v>
      </c>
      <c r="B124" s="34">
        <v>3</v>
      </c>
      <c r="C124" s="34">
        <v>3</v>
      </c>
      <c r="D124" s="34">
        <v>3</v>
      </c>
      <c r="E124" s="34">
        <v>3</v>
      </c>
      <c r="F124" s="34">
        <v>3</v>
      </c>
      <c r="G124" s="34">
        <v>3</v>
      </c>
      <c r="H124" s="34">
        <v>3</v>
      </c>
      <c r="I124" s="34">
        <v>3</v>
      </c>
      <c r="J124" s="34">
        <v>3</v>
      </c>
      <c r="K124" s="34">
        <v>3</v>
      </c>
      <c r="L124" s="34">
        <v>3</v>
      </c>
      <c r="M124" s="34">
        <v>3</v>
      </c>
      <c r="N124" s="34">
        <v>3</v>
      </c>
      <c r="O124" s="34">
        <v>3</v>
      </c>
      <c r="P124" s="34">
        <v>3</v>
      </c>
      <c r="Q124" s="34">
        <v>3</v>
      </c>
      <c r="R124" s="34">
        <v>3</v>
      </c>
      <c r="S124" s="34">
        <v>3</v>
      </c>
      <c r="T124" s="34">
        <v>3</v>
      </c>
      <c r="U124" s="34">
        <v>3</v>
      </c>
      <c r="V124" s="34">
        <v>3</v>
      </c>
      <c r="W124" s="34">
        <v>3</v>
      </c>
      <c r="X124" s="34">
        <v>3</v>
      </c>
      <c r="Y124" s="34">
        <v>3</v>
      </c>
      <c r="Z124" s="34">
        <v>3</v>
      </c>
    </row>
    <row r="125" spans="1:26">
      <c r="A125" s="44" t="s">
        <v>28</v>
      </c>
      <c r="B125" s="34">
        <v>7.8</v>
      </c>
      <c r="C125" s="34">
        <v>7.8</v>
      </c>
      <c r="D125" s="34">
        <v>7.8</v>
      </c>
      <c r="E125" s="34">
        <v>7.8</v>
      </c>
      <c r="F125" s="34">
        <v>7.8</v>
      </c>
      <c r="G125" s="34">
        <v>7.8</v>
      </c>
      <c r="H125" s="34">
        <v>7.8</v>
      </c>
      <c r="I125" s="34">
        <v>7.8</v>
      </c>
      <c r="J125" s="34">
        <v>7.8</v>
      </c>
      <c r="K125" s="34">
        <v>7.8</v>
      </c>
      <c r="L125" s="34">
        <v>7.8</v>
      </c>
      <c r="M125" s="34">
        <v>7.8</v>
      </c>
      <c r="N125" s="34">
        <v>7.8</v>
      </c>
      <c r="O125" s="34">
        <v>7.8</v>
      </c>
      <c r="P125" s="34">
        <v>7.8</v>
      </c>
      <c r="Q125" s="34">
        <v>7.8</v>
      </c>
      <c r="R125" s="34">
        <v>7.8</v>
      </c>
      <c r="S125" s="34">
        <v>7.8</v>
      </c>
      <c r="T125" s="34">
        <v>7.8</v>
      </c>
      <c r="U125" s="34">
        <v>7.8</v>
      </c>
      <c r="V125" s="34">
        <v>7.8</v>
      </c>
      <c r="W125" s="34">
        <v>7.8</v>
      </c>
      <c r="X125" s="34">
        <v>7.8</v>
      </c>
      <c r="Y125" s="34">
        <v>7.8</v>
      </c>
      <c r="Z125" s="34">
        <v>7.8</v>
      </c>
    </row>
    <row r="126" spans="1:26">
      <c r="A126" s="44" t="s">
        <v>29</v>
      </c>
      <c r="B126" s="34">
        <v>15</v>
      </c>
      <c r="C126" s="34">
        <v>15</v>
      </c>
      <c r="D126" s="34">
        <v>15</v>
      </c>
      <c r="E126" s="34">
        <v>15</v>
      </c>
      <c r="F126" s="34">
        <v>15</v>
      </c>
      <c r="G126" s="34">
        <v>15</v>
      </c>
      <c r="H126" s="34">
        <v>15</v>
      </c>
      <c r="I126" s="34">
        <v>15</v>
      </c>
      <c r="J126" s="34">
        <v>15</v>
      </c>
      <c r="K126" s="34">
        <v>15</v>
      </c>
      <c r="L126" s="34">
        <v>15</v>
      </c>
      <c r="M126" s="34">
        <v>15</v>
      </c>
      <c r="N126" s="34">
        <v>15</v>
      </c>
      <c r="O126" s="34">
        <v>15</v>
      </c>
      <c r="P126" s="34">
        <v>15</v>
      </c>
      <c r="Q126" s="34">
        <v>15</v>
      </c>
      <c r="R126" s="34">
        <v>15</v>
      </c>
      <c r="S126" s="34">
        <v>15</v>
      </c>
      <c r="T126" s="34">
        <v>15</v>
      </c>
      <c r="U126" s="34">
        <v>15</v>
      </c>
      <c r="V126" s="34">
        <v>15</v>
      </c>
      <c r="W126" s="34">
        <v>15</v>
      </c>
      <c r="X126" s="34">
        <v>15</v>
      </c>
      <c r="Y126" s="34">
        <v>15</v>
      </c>
      <c r="Z126" s="34">
        <v>15</v>
      </c>
    </row>
    <row r="127" spans="1:26">
      <c r="A127" s="1" t="s">
        <v>30</v>
      </c>
      <c r="B127" s="34">
        <v>30</v>
      </c>
      <c r="C127" s="34">
        <v>30</v>
      </c>
      <c r="D127" s="34">
        <v>30</v>
      </c>
      <c r="E127" s="34">
        <v>30</v>
      </c>
      <c r="F127" s="34">
        <v>30</v>
      </c>
      <c r="G127" s="34">
        <v>30</v>
      </c>
      <c r="H127" s="34">
        <v>30</v>
      </c>
      <c r="I127" s="34">
        <v>30</v>
      </c>
      <c r="J127" s="34">
        <v>30</v>
      </c>
      <c r="K127" s="34">
        <v>30</v>
      </c>
      <c r="L127" s="34">
        <v>30</v>
      </c>
      <c r="M127" s="34">
        <v>30</v>
      </c>
      <c r="N127" s="34">
        <v>30</v>
      </c>
      <c r="O127" s="34">
        <v>30</v>
      </c>
      <c r="P127" s="34">
        <v>30</v>
      </c>
      <c r="Q127" s="34">
        <v>30</v>
      </c>
      <c r="R127" s="34">
        <v>30</v>
      </c>
      <c r="S127" s="34">
        <v>30</v>
      </c>
      <c r="T127" s="34">
        <v>30</v>
      </c>
      <c r="U127" s="34">
        <v>30</v>
      </c>
      <c r="V127" s="34">
        <v>30</v>
      </c>
      <c r="W127" s="34">
        <v>30</v>
      </c>
      <c r="X127" s="34">
        <v>30</v>
      </c>
      <c r="Y127" s="34">
        <v>30</v>
      </c>
      <c r="Z127" s="34">
        <v>30</v>
      </c>
    </row>
    <row r="128" spans="1:26">
      <c r="A128" s="1"/>
    </row>
    <row r="129" spans="1:27">
      <c r="A129" s="27" t="s">
        <v>12</v>
      </c>
    </row>
    <row r="130" spans="1:27">
      <c r="A130" s="28" t="s">
        <v>1</v>
      </c>
      <c r="B130" s="29">
        <v>2011</v>
      </c>
      <c r="C130" s="29">
        <v>2012</v>
      </c>
      <c r="D130" s="29">
        <v>2013</v>
      </c>
      <c r="E130" s="29">
        <v>2014</v>
      </c>
      <c r="F130" s="29">
        <v>2015</v>
      </c>
      <c r="G130" s="29">
        <v>2016</v>
      </c>
      <c r="H130" s="29">
        <v>2017</v>
      </c>
      <c r="I130" s="29">
        <v>2018</v>
      </c>
      <c r="J130" s="29">
        <v>2019</v>
      </c>
      <c r="K130" s="29">
        <v>2020</v>
      </c>
      <c r="L130" s="29">
        <v>2021</v>
      </c>
      <c r="M130" s="29">
        <v>2022</v>
      </c>
      <c r="N130" s="29">
        <v>2023</v>
      </c>
      <c r="O130" s="29">
        <v>2024</v>
      </c>
      <c r="P130" s="29">
        <v>2025</v>
      </c>
      <c r="Q130" s="29">
        <v>2026</v>
      </c>
      <c r="R130" s="29">
        <v>2027</v>
      </c>
      <c r="S130" s="29">
        <v>2028</v>
      </c>
      <c r="T130" s="29">
        <v>2029</v>
      </c>
      <c r="U130" s="29">
        <v>2030</v>
      </c>
      <c r="V130" s="29">
        <v>2031</v>
      </c>
      <c r="W130" s="29">
        <v>2032</v>
      </c>
      <c r="X130" s="29">
        <v>2033</v>
      </c>
      <c r="Y130" s="29">
        <v>2034</v>
      </c>
      <c r="Z130" s="29">
        <v>2035</v>
      </c>
    </row>
    <row r="131" spans="1:27">
      <c r="A131" s="30" t="s">
        <v>2</v>
      </c>
      <c r="B131" s="31">
        <v>1</v>
      </c>
      <c r="C131" s="31">
        <v>2</v>
      </c>
      <c r="D131" s="31">
        <v>3</v>
      </c>
      <c r="E131" s="31">
        <v>4</v>
      </c>
      <c r="F131" s="31">
        <v>5</v>
      </c>
      <c r="G131" s="31">
        <v>6</v>
      </c>
      <c r="H131" s="31">
        <v>7</v>
      </c>
      <c r="I131" s="31">
        <v>8</v>
      </c>
      <c r="J131" s="31">
        <v>9</v>
      </c>
      <c r="K131" s="31">
        <v>10</v>
      </c>
      <c r="L131" s="31">
        <v>11</v>
      </c>
      <c r="M131" s="31">
        <v>12</v>
      </c>
      <c r="N131" s="31">
        <v>13</v>
      </c>
      <c r="O131" s="31">
        <v>14</v>
      </c>
      <c r="P131" s="31">
        <v>15</v>
      </c>
      <c r="Q131" s="31">
        <v>16</v>
      </c>
      <c r="R131" s="31">
        <v>17</v>
      </c>
      <c r="S131" s="31">
        <v>18</v>
      </c>
      <c r="T131" s="31">
        <v>19</v>
      </c>
      <c r="U131" s="31">
        <v>20</v>
      </c>
      <c r="V131" s="31">
        <v>21</v>
      </c>
      <c r="W131" s="31">
        <v>22</v>
      </c>
      <c r="X131" s="31">
        <v>23</v>
      </c>
      <c r="Y131" s="31">
        <v>24</v>
      </c>
      <c r="Z131" s="31">
        <v>25</v>
      </c>
    </row>
    <row r="132" spans="1:27">
      <c r="A132" s="44" t="s">
        <v>27</v>
      </c>
      <c r="B132" s="75">
        <f>B124*B$119</f>
        <v>1673.52</v>
      </c>
      <c r="C132" s="75">
        <f t="shared" ref="C132:D132" si="11">C124*C$119</f>
        <v>69.728884320000006</v>
      </c>
      <c r="D132" s="75">
        <f t="shared" si="11"/>
        <v>69.728884320000006</v>
      </c>
      <c r="E132" s="75">
        <f t="shared" ref="E132:Z132" si="12">E124*E$119</f>
        <v>69.728884320000006</v>
      </c>
      <c r="F132" s="75">
        <f t="shared" si="12"/>
        <v>69.728884320000006</v>
      </c>
      <c r="G132" s="75">
        <f t="shared" si="12"/>
        <v>69.728884320000006</v>
      </c>
      <c r="H132" s="75">
        <f t="shared" si="12"/>
        <v>69.728884320000006</v>
      </c>
      <c r="I132" s="75">
        <f t="shared" si="12"/>
        <v>69.728884320000006</v>
      </c>
      <c r="J132" s="75">
        <f t="shared" si="12"/>
        <v>69.728884320000006</v>
      </c>
      <c r="K132" s="75">
        <f t="shared" si="12"/>
        <v>69.728884320000006</v>
      </c>
      <c r="L132" s="75">
        <f t="shared" si="12"/>
        <v>69.728884320000006</v>
      </c>
      <c r="M132" s="75">
        <f t="shared" si="12"/>
        <v>69.728884320000006</v>
      </c>
      <c r="N132" s="75">
        <f t="shared" si="12"/>
        <v>69.728884320000006</v>
      </c>
      <c r="O132" s="75">
        <f t="shared" si="12"/>
        <v>69.728884320000006</v>
      </c>
      <c r="P132" s="75">
        <f t="shared" si="12"/>
        <v>69.728884320000006</v>
      </c>
      <c r="Q132" s="75">
        <f t="shared" si="12"/>
        <v>69.728884320000006</v>
      </c>
      <c r="R132" s="75">
        <f t="shared" si="12"/>
        <v>69.728884320000006</v>
      </c>
      <c r="S132" s="75">
        <f t="shared" si="12"/>
        <v>69.728884320000006</v>
      </c>
      <c r="T132" s="75">
        <f t="shared" si="12"/>
        <v>69.728884320000006</v>
      </c>
      <c r="U132" s="75">
        <f t="shared" si="12"/>
        <v>69.728884320000006</v>
      </c>
      <c r="V132" s="75">
        <f t="shared" si="12"/>
        <v>69.728884320000006</v>
      </c>
      <c r="W132" s="75">
        <f t="shared" si="12"/>
        <v>69.728884320000006</v>
      </c>
      <c r="X132" s="75">
        <f t="shared" si="12"/>
        <v>69.728884320000006</v>
      </c>
      <c r="Y132" s="75">
        <f t="shared" si="12"/>
        <v>69.728884320000006</v>
      </c>
      <c r="Z132" s="75">
        <f t="shared" si="12"/>
        <v>69.728884320000006</v>
      </c>
    </row>
    <row r="133" spans="1:27">
      <c r="A133" s="44" t="s">
        <v>28</v>
      </c>
      <c r="B133" s="75">
        <f t="shared" ref="B133:D135" si="13">B125*B$119</f>
        <v>4351.152</v>
      </c>
      <c r="C133" s="75">
        <f t="shared" si="13"/>
        <v>181.29509923200001</v>
      </c>
      <c r="D133" s="75">
        <f t="shared" si="13"/>
        <v>181.29509923200001</v>
      </c>
      <c r="E133" s="75">
        <f t="shared" ref="E133:Z133" si="14">E125*E$119</f>
        <v>181.29509923200001</v>
      </c>
      <c r="F133" s="75">
        <f t="shared" si="14"/>
        <v>181.29509923200001</v>
      </c>
      <c r="G133" s="75">
        <f t="shared" si="14"/>
        <v>181.29509923200001</v>
      </c>
      <c r="H133" s="75">
        <f t="shared" si="14"/>
        <v>181.29509923200001</v>
      </c>
      <c r="I133" s="75">
        <f t="shared" si="14"/>
        <v>181.29509923200001</v>
      </c>
      <c r="J133" s="75">
        <f t="shared" si="14"/>
        <v>181.29509923200001</v>
      </c>
      <c r="K133" s="75">
        <f t="shared" si="14"/>
        <v>181.29509923200001</v>
      </c>
      <c r="L133" s="75">
        <f t="shared" si="14"/>
        <v>181.29509923200001</v>
      </c>
      <c r="M133" s="75">
        <f t="shared" si="14"/>
        <v>181.29509923200001</v>
      </c>
      <c r="N133" s="75">
        <f t="shared" si="14"/>
        <v>181.29509923200001</v>
      </c>
      <c r="O133" s="75">
        <f t="shared" si="14"/>
        <v>181.29509923200001</v>
      </c>
      <c r="P133" s="75">
        <f t="shared" si="14"/>
        <v>181.29509923200001</v>
      </c>
      <c r="Q133" s="75">
        <f t="shared" si="14"/>
        <v>181.29509923200001</v>
      </c>
      <c r="R133" s="75">
        <f t="shared" si="14"/>
        <v>181.29509923200001</v>
      </c>
      <c r="S133" s="75">
        <f t="shared" si="14"/>
        <v>181.29509923200001</v>
      </c>
      <c r="T133" s="75">
        <f t="shared" si="14"/>
        <v>181.29509923200001</v>
      </c>
      <c r="U133" s="75">
        <f t="shared" si="14"/>
        <v>181.29509923200001</v>
      </c>
      <c r="V133" s="75">
        <f t="shared" si="14"/>
        <v>181.29509923200001</v>
      </c>
      <c r="W133" s="75">
        <f t="shared" si="14"/>
        <v>181.29509923200001</v>
      </c>
      <c r="X133" s="75">
        <f t="shared" si="14"/>
        <v>181.29509923200001</v>
      </c>
      <c r="Y133" s="75">
        <f t="shared" si="14"/>
        <v>181.29509923200001</v>
      </c>
      <c r="Z133" s="75">
        <f t="shared" si="14"/>
        <v>181.29509923200001</v>
      </c>
    </row>
    <row r="134" spans="1:27">
      <c r="A134" s="44" t="s">
        <v>29</v>
      </c>
      <c r="B134" s="75">
        <f t="shared" si="13"/>
        <v>8367.6</v>
      </c>
      <c r="C134" s="75">
        <f t="shared" si="13"/>
        <v>348.64442160000004</v>
      </c>
      <c r="D134" s="75">
        <f t="shared" si="13"/>
        <v>348.64442160000004</v>
      </c>
      <c r="E134" s="75">
        <f t="shared" ref="E134:Z134" si="15">E126*E$119</f>
        <v>348.64442160000004</v>
      </c>
      <c r="F134" s="75">
        <f t="shared" si="15"/>
        <v>348.64442160000004</v>
      </c>
      <c r="G134" s="75">
        <f t="shared" si="15"/>
        <v>348.64442160000004</v>
      </c>
      <c r="H134" s="75">
        <f t="shared" si="15"/>
        <v>348.64442160000004</v>
      </c>
      <c r="I134" s="75">
        <f t="shared" si="15"/>
        <v>348.64442160000004</v>
      </c>
      <c r="J134" s="75">
        <f t="shared" si="15"/>
        <v>348.64442160000004</v>
      </c>
      <c r="K134" s="75">
        <f t="shared" si="15"/>
        <v>348.64442160000004</v>
      </c>
      <c r="L134" s="75">
        <f t="shared" si="15"/>
        <v>348.64442160000004</v>
      </c>
      <c r="M134" s="75">
        <f t="shared" si="15"/>
        <v>348.64442160000004</v>
      </c>
      <c r="N134" s="75">
        <f t="shared" si="15"/>
        <v>348.64442160000004</v>
      </c>
      <c r="O134" s="75">
        <f t="shared" si="15"/>
        <v>348.64442160000004</v>
      </c>
      <c r="P134" s="75">
        <f t="shared" si="15"/>
        <v>348.64442160000004</v>
      </c>
      <c r="Q134" s="75">
        <f t="shared" si="15"/>
        <v>348.64442160000004</v>
      </c>
      <c r="R134" s="75">
        <f t="shared" si="15"/>
        <v>348.64442160000004</v>
      </c>
      <c r="S134" s="75">
        <f t="shared" si="15"/>
        <v>348.64442160000004</v>
      </c>
      <c r="T134" s="75">
        <f t="shared" si="15"/>
        <v>348.64442160000004</v>
      </c>
      <c r="U134" s="75">
        <f t="shared" si="15"/>
        <v>348.64442160000004</v>
      </c>
      <c r="V134" s="75">
        <f t="shared" si="15"/>
        <v>348.64442160000004</v>
      </c>
      <c r="W134" s="75">
        <f t="shared" si="15"/>
        <v>348.64442160000004</v>
      </c>
      <c r="X134" s="75">
        <f t="shared" si="15"/>
        <v>348.64442160000004</v>
      </c>
      <c r="Y134" s="75">
        <f t="shared" si="15"/>
        <v>348.64442160000004</v>
      </c>
      <c r="Z134" s="75">
        <f t="shared" si="15"/>
        <v>348.64442160000004</v>
      </c>
    </row>
    <row r="135" spans="1:27">
      <c r="A135" s="1" t="s">
        <v>30</v>
      </c>
      <c r="B135" s="75">
        <f t="shared" si="13"/>
        <v>16735.2</v>
      </c>
      <c r="C135" s="75">
        <f t="shared" si="13"/>
        <v>697.28884320000009</v>
      </c>
      <c r="D135" s="75">
        <f t="shared" si="13"/>
        <v>697.28884320000009</v>
      </c>
      <c r="E135" s="75">
        <f t="shared" ref="E135:Z135" si="16">E127*E$119</f>
        <v>697.28884320000009</v>
      </c>
      <c r="F135" s="75">
        <f t="shared" si="16"/>
        <v>697.28884320000009</v>
      </c>
      <c r="G135" s="75">
        <f t="shared" si="16"/>
        <v>697.28884320000009</v>
      </c>
      <c r="H135" s="75">
        <f t="shared" si="16"/>
        <v>697.28884320000009</v>
      </c>
      <c r="I135" s="75">
        <f t="shared" si="16"/>
        <v>697.28884320000009</v>
      </c>
      <c r="J135" s="75">
        <f t="shared" si="16"/>
        <v>697.28884320000009</v>
      </c>
      <c r="K135" s="75">
        <f t="shared" si="16"/>
        <v>697.28884320000009</v>
      </c>
      <c r="L135" s="75">
        <f t="shared" si="16"/>
        <v>697.28884320000009</v>
      </c>
      <c r="M135" s="75">
        <f t="shared" si="16"/>
        <v>697.28884320000009</v>
      </c>
      <c r="N135" s="75">
        <f t="shared" si="16"/>
        <v>697.28884320000009</v>
      </c>
      <c r="O135" s="75">
        <f t="shared" si="16"/>
        <v>697.28884320000009</v>
      </c>
      <c r="P135" s="75">
        <f t="shared" si="16"/>
        <v>697.28884320000009</v>
      </c>
      <c r="Q135" s="75">
        <f t="shared" si="16"/>
        <v>697.28884320000009</v>
      </c>
      <c r="R135" s="75">
        <f t="shared" si="16"/>
        <v>697.28884320000009</v>
      </c>
      <c r="S135" s="75">
        <f t="shared" si="16"/>
        <v>697.28884320000009</v>
      </c>
      <c r="T135" s="75">
        <f t="shared" si="16"/>
        <v>697.28884320000009</v>
      </c>
      <c r="U135" s="75">
        <f t="shared" si="16"/>
        <v>697.28884320000009</v>
      </c>
      <c r="V135" s="75">
        <f t="shared" si="16"/>
        <v>697.28884320000009</v>
      </c>
      <c r="W135" s="75">
        <f t="shared" si="16"/>
        <v>697.28884320000009</v>
      </c>
      <c r="X135" s="75">
        <f t="shared" si="16"/>
        <v>697.28884320000009</v>
      </c>
      <c r="Y135" s="75">
        <f t="shared" si="16"/>
        <v>697.28884320000009</v>
      </c>
      <c r="Z135" s="75">
        <f t="shared" si="16"/>
        <v>697.28884320000009</v>
      </c>
    </row>
    <row r="136" spans="1:27">
      <c r="A136" s="1"/>
      <c r="B136" s="35"/>
      <c r="C136" s="35"/>
      <c r="D136" s="35"/>
      <c r="E136" s="35"/>
      <c r="F136" s="35"/>
      <c r="G136" s="35"/>
      <c r="H136" s="35"/>
      <c r="I136" s="35"/>
      <c r="J136" s="35"/>
    </row>
    <row r="137" spans="1:27">
      <c r="A137" s="27" t="s">
        <v>13</v>
      </c>
      <c r="B137" s="35"/>
      <c r="C137" s="35"/>
      <c r="D137" s="35"/>
      <c r="E137" s="35"/>
      <c r="F137" s="35"/>
      <c r="G137" s="35"/>
      <c r="H137" s="35"/>
      <c r="I137" s="35"/>
      <c r="J137" s="35"/>
    </row>
    <row r="138" spans="1:27">
      <c r="A138" s="28" t="s">
        <v>1</v>
      </c>
      <c r="B138" s="29">
        <v>2011</v>
      </c>
      <c r="C138" s="29">
        <v>2012</v>
      </c>
      <c r="D138" s="29">
        <v>2013</v>
      </c>
      <c r="E138" s="29">
        <v>2014</v>
      </c>
      <c r="F138" s="29">
        <v>2015</v>
      </c>
      <c r="G138" s="29">
        <v>2016</v>
      </c>
      <c r="H138" s="29">
        <v>2017</v>
      </c>
      <c r="I138" s="29">
        <v>2018</v>
      </c>
      <c r="J138" s="29">
        <v>2019</v>
      </c>
      <c r="K138" s="29">
        <v>2020</v>
      </c>
      <c r="L138" s="29">
        <v>2021</v>
      </c>
      <c r="M138" s="29">
        <v>2022</v>
      </c>
      <c r="N138" s="29">
        <v>2023</v>
      </c>
      <c r="O138" s="29">
        <v>2024</v>
      </c>
      <c r="P138" s="29">
        <v>2025</v>
      </c>
      <c r="Q138" s="29">
        <v>2026</v>
      </c>
      <c r="R138" s="29">
        <v>2027</v>
      </c>
      <c r="S138" s="29">
        <v>2028</v>
      </c>
      <c r="T138" s="29">
        <v>2029</v>
      </c>
      <c r="U138" s="29">
        <v>2030</v>
      </c>
      <c r="V138" s="29">
        <v>2031</v>
      </c>
      <c r="W138" s="29">
        <v>2032</v>
      </c>
      <c r="X138" s="29">
        <v>2033</v>
      </c>
      <c r="Y138" s="29">
        <v>2034</v>
      </c>
      <c r="Z138" s="29">
        <v>2035</v>
      </c>
    </row>
    <row r="139" spans="1:27">
      <c r="A139" s="30" t="s">
        <v>2</v>
      </c>
      <c r="B139" s="31">
        <v>1</v>
      </c>
      <c r="C139" s="31">
        <v>2</v>
      </c>
      <c r="D139" s="31">
        <v>3</v>
      </c>
      <c r="E139" s="31">
        <v>4</v>
      </c>
      <c r="F139" s="31">
        <v>5</v>
      </c>
      <c r="G139" s="31">
        <v>6</v>
      </c>
      <c r="H139" s="31">
        <v>7</v>
      </c>
      <c r="I139" s="31">
        <v>8</v>
      </c>
      <c r="J139" s="31">
        <v>9</v>
      </c>
      <c r="K139" s="31">
        <v>10</v>
      </c>
      <c r="L139" s="31">
        <v>11</v>
      </c>
      <c r="M139" s="31">
        <v>12</v>
      </c>
      <c r="N139" s="31">
        <v>13</v>
      </c>
      <c r="O139" s="31">
        <v>14</v>
      </c>
      <c r="P139" s="31">
        <v>15</v>
      </c>
      <c r="Q139" s="31">
        <v>16</v>
      </c>
      <c r="R139" s="31">
        <v>17</v>
      </c>
      <c r="S139" s="31">
        <v>18</v>
      </c>
      <c r="T139" s="31">
        <v>19</v>
      </c>
      <c r="U139" s="31">
        <v>20</v>
      </c>
      <c r="V139" s="31">
        <v>21</v>
      </c>
      <c r="W139" s="31">
        <v>22</v>
      </c>
      <c r="X139" s="31">
        <v>23</v>
      </c>
      <c r="Y139" s="31">
        <v>24</v>
      </c>
      <c r="Z139" s="31">
        <v>25</v>
      </c>
    </row>
    <row r="140" spans="1:27">
      <c r="A140" s="36" t="s">
        <v>3</v>
      </c>
      <c r="B140" s="37">
        <f>B87*B102</f>
        <v>25</v>
      </c>
      <c r="C140" s="37">
        <f>$B$6*$B$21</f>
        <v>10</v>
      </c>
      <c r="D140" s="37">
        <f t="shared" ref="D140:Z140" si="17">$B$6*$B$21</f>
        <v>10</v>
      </c>
      <c r="E140" s="37">
        <f t="shared" si="17"/>
        <v>10</v>
      </c>
      <c r="F140" s="37">
        <f t="shared" si="17"/>
        <v>10</v>
      </c>
      <c r="G140" s="37">
        <f t="shared" si="17"/>
        <v>10</v>
      </c>
      <c r="H140" s="37">
        <f t="shared" si="17"/>
        <v>10</v>
      </c>
      <c r="I140" s="37">
        <f t="shared" si="17"/>
        <v>10</v>
      </c>
      <c r="J140" s="37">
        <f t="shared" si="17"/>
        <v>10</v>
      </c>
      <c r="K140" s="37">
        <f t="shared" si="17"/>
        <v>10</v>
      </c>
      <c r="L140" s="37">
        <f t="shared" si="17"/>
        <v>10</v>
      </c>
      <c r="M140" s="37">
        <f t="shared" si="17"/>
        <v>10</v>
      </c>
      <c r="N140" s="37">
        <f t="shared" si="17"/>
        <v>10</v>
      </c>
      <c r="O140" s="37">
        <f t="shared" si="17"/>
        <v>10</v>
      </c>
      <c r="P140" s="37">
        <f t="shared" si="17"/>
        <v>10</v>
      </c>
      <c r="Q140" s="37">
        <f t="shared" si="17"/>
        <v>10</v>
      </c>
      <c r="R140" s="37">
        <f t="shared" si="17"/>
        <v>10</v>
      </c>
      <c r="S140" s="37">
        <f t="shared" si="17"/>
        <v>10</v>
      </c>
      <c r="T140" s="37">
        <f t="shared" si="17"/>
        <v>10</v>
      </c>
      <c r="U140" s="37">
        <f t="shared" si="17"/>
        <v>10</v>
      </c>
      <c r="V140" s="37">
        <f t="shared" si="17"/>
        <v>10</v>
      </c>
      <c r="W140" s="37">
        <f t="shared" si="17"/>
        <v>10</v>
      </c>
      <c r="X140" s="37">
        <f t="shared" si="17"/>
        <v>10</v>
      </c>
      <c r="Y140" s="37">
        <f t="shared" si="17"/>
        <v>10</v>
      </c>
      <c r="Z140" s="37">
        <f t="shared" si="17"/>
        <v>10</v>
      </c>
      <c r="AA140" s="23"/>
    </row>
    <row r="141" spans="1:27">
      <c r="A141" s="1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27">
      <c r="A142" s="27" t="s">
        <v>14</v>
      </c>
    </row>
    <row r="143" spans="1:27">
      <c r="A143" s="28" t="s">
        <v>1</v>
      </c>
      <c r="B143" s="29">
        <v>2011</v>
      </c>
      <c r="C143" s="29">
        <v>2012</v>
      </c>
      <c r="D143" s="29">
        <v>2013</v>
      </c>
      <c r="E143" s="29">
        <v>2014</v>
      </c>
      <c r="F143" s="29">
        <v>2015</v>
      </c>
      <c r="G143" s="29">
        <v>2016</v>
      </c>
      <c r="H143" s="29">
        <v>2017</v>
      </c>
      <c r="I143" s="29">
        <v>2018</v>
      </c>
      <c r="J143" s="29">
        <v>2019</v>
      </c>
      <c r="K143" s="29">
        <v>2020</v>
      </c>
      <c r="L143" s="29">
        <v>2021</v>
      </c>
      <c r="M143" s="29">
        <v>2022</v>
      </c>
      <c r="N143" s="29">
        <v>2023</v>
      </c>
      <c r="O143" s="29">
        <v>2024</v>
      </c>
      <c r="P143" s="29">
        <v>2025</v>
      </c>
      <c r="Q143" s="29">
        <v>2026</v>
      </c>
      <c r="R143" s="29">
        <v>2027</v>
      </c>
      <c r="S143" s="29">
        <v>2028</v>
      </c>
      <c r="T143" s="29">
        <v>2029</v>
      </c>
      <c r="U143" s="29">
        <v>2030</v>
      </c>
      <c r="V143" s="29">
        <v>2031</v>
      </c>
      <c r="W143" s="29">
        <v>2032</v>
      </c>
      <c r="X143" s="29">
        <v>2033</v>
      </c>
      <c r="Y143" s="29">
        <v>2034</v>
      </c>
      <c r="Z143" s="29">
        <v>2035</v>
      </c>
    </row>
    <row r="144" spans="1:27">
      <c r="A144" s="30" t="s">
        <v>2</v>
      </c>
      <c r="B144" s="31">
        <v>1</v>
      </c>
      <c r="C144" s="31">
        <v>2</v>
      </c>
      <c r="D144" s="31">
        <v>3</v>
      </c>
      <c r="E144" s="31">
        <v>4</v>
      </c>
      <c r="F144" s="31">
        <v>5</v>
      </c>
      <c r="G144" s="31">
        <v>6</v>
      </c>
      <c r="H144" s="31">
        <v>7</v>
      </c>
      <c r="I144" s="31">
        <v>8</v>
      </c>
      <c r="J144" s="31">
        <v>9</v>
      </c>
      <c r="K144" s="31">
        <v>10</v>
      </c>
      <c r="L144" s="31">
        <v>11</v>
      </c>
      <c r="M144" s="31">
        <v>12</v>
      </c>
      <c r="N144" s="31">
        <v>13</v>
      </c>
      <c r="O144" s="31">
        <v>14</v>
      </c>
      <c r="P144" s="31">
        <v>15</v>
      </c>
      <c r="Q144" s="31">
        <v>16</v>
      </c>
      <c r="R144" s="31">
        <v>17</v>
      </c>
      <c r="S144" s="31">
        <v>18</v>
      </c>
      <c r="T144" s="31">
        <v>19</v>
      </c>
      <c r="U144" s="31">
        <v>20</v>
      </c>
      <c r="V144" s="31">
        <v>21</v>
      </c>
      <c r="W144" s="31">
        <v>22</v>
      </c>
      <c r="X144" s="31">
        <v>23</v>
      </c>
      <c r="Y144" s="31">
        <v>24</v>
      </c>
      <c r="Z144" s="31">
        <v>25</v>
      </c>
    </row>
    <row r="145" spans="1:26">
      <c r="A145" s="27" t="s">
        <v>15</v>
      </c>
    </row>
    <row r="146" spans="1:26">
      <c r="A146" s="44" t="s">
        <v>27</v>
      </c>
      <c r="B146" s="76">
        <f>B132-B$140</f>
        <v>1648.52</v>
      </c>
      <c r="C146" s="76">
        <f t="shared" ref="C146:D146" si="18">C132-C$140</f>
        <v>59.728884320000006</v>
      </c>
      <c r="D146" s="76">
        <f t="shared" si="18"/>
        <v>59.728884320000006</v>
      </c>
      <c r="E146" s="76">
        <f t="shared" ref="E146:Z146" si="19">E132-E$140</f>
        <v>59.728884320000006</v>
      </c>
      <c r="F146" s="76">
        <f t="shared" si="19"/>
        <v>59.728884320000006</v>
      </c>
      <c r="G146" s="76">
        <f t="shared" si="19"/>
        <v>59.728884320000006</v>
      </c>
      <c r="H146" s="76">
        <f t="shared" si="19"/>
        <v>59.728884320000006</v>
      </c>
      <c r="I146" s="76">
        <f t="shared" si="19"/>
        <v>59.728884320000006</v>
      </c>
      <c r="J146" s="76">
        <f t="shared" si="19"/>
        <v>59.728884320000006</v>
      </c>
      <c r="K146" s="76">
        <f t="shared" si="19"/>
        <v>59.728884320000006</v>
      </c>
      <c r="L146" s="76">
        <f t="shared" si="19"/>
        <v>59.728884320000006</v>
      </c>
      <c r="M146" s="76">
        <f t="shared" si="19"/>
        <v>59.728884320000006</v>
      </c>
      <c r="N146" s="76">
        <f t="shared" si="19"/>
        <v>59.728884320000006</v>
      </c>
      <c r="O146" s="76">
        <f t="shared" si="19"/>
        <v>59.728884320000006</v>
      </c>
      <c r="P146" s="76">
        <f t="shared" si="19"/>
        <v>59.728884320000006</v>
      </c>
      <c r="Q146" s="76">
        <f t="shared" si="19"/>
        <v>59.728884320000006</v>
      </c>
      <c r="R146" s="76">
        <f t="shared" si="19"/>
        <v>59.728884320000006</v>
      </c>
      <c r="S146" s="76">
        <f t="shared" si="19"/>
        <v>59.728884320000006</v>
      </c>
      <c r="T146" s="76">
        <f t="shared" si="19"/>
        <v>59.728884320000006</v>
      </c>
      <c r="U146" s="76">
        <f t="shared" si="19"/>
        <v>59.728884320000006</v>
      </c>
      <c r="V146" s="76">
        <f t="shared" si="19"/>
        <v>59.728884320000006</v>
      </c>
      <c r="W146" s="76">
        <f t="shared" si="19"/>
        <v>59.728884320000006</v>
      </c>
      <c r="X146" s="76">
        <f t="shared" si="19"/>
        <v>59.728884320000006</v>
      </c>
      <c r="Y146" s="76">
        <f t="shared" si="19"/>
        <v>59.728884320000006</v>
      </c>
      <c r="Z146" s="76">
        <f t="shared" si="19"/>
        <v>59.728884320000006</v>
      </c>
    </row>
    <row r="147" spans="1:26">
      <c r="A147" s="44" t="s">
        <v>28</v>
      </c>
      <c r="B147" s="76">
        <f t="shared" ref="B147:D149" si="20">B133-B$140</f>
        <v>4326.152</v>
      </c>
      <c r="C147" s="76">
        <f t="shared" si="20"/>
        <v>171.29509923200001</v>
      </c>
      <c r="D147" s="76">
        <f t="shared" si="20"/>
        <v>171.29509923200001</v>
      </c>
      <c r="E147" s="76">
        <f t="shared" ref="E147:Z147" si="21">E133-E$140</f>
        <v>171.29509923200001</v>
      </c>
      <c r="F147" s="76">
        <f t="shared" si="21"/>
        <v>171.29509923200001</v>
      </c>
      <c r="G147" s="76">
        <f t="shared" si="21"/>
        <v>171.29509923200001</v>
      </c>
      <c r="H147" s="76">
        <f t="shared" si="21"/>
        <v>171.29509923200001</v>
      </c>
      <c r="I147" s="76">
        <f t="shared" si="21"/>
        <v>171.29509923200001</v>
      </c>
      <c r="J147" s="76">
        <f t="shared" si="21"/>
        <v>171.29509923200001</v>
      </c>
      <c r="K147" s="76">
        <f t="shared" si="21"/>
        <v>171.29509923200001</v>
      </c>
      <c r="L147" s="76">
        <f t="shared" si="21"/>
        <v>171.29509923200001</v>
      </c>
      <c r="M147" s="76">
        <f t="shared" si="21"/>
        <v>171.29509923200001</v>
      </c>
      <c r="N147" s="76">
        <f t="shared" si="21"/>
        <v>171.29509923200001</v>
      </c>
      <c r="O147" s="76">
        <f t="shared" si="21"/>
        <v>171.29509923200001</v>
      </c>
      <c r="P147" s="76">
        <f t="shared" si="21"/>
        <v>171.29509923200001</v>
      </c>
      <c r="Q147" s="76">
        <f t="shared" si="21"/>
        <v>171.29509923200001</v>
      </c>
      <c r="R147" s="76">
        <f t="shared" si="21"/>
        <v>171.29509923200001</v>
      </c>
      <c r="S147" s="76">
        <f t="shared" si="21"/>
        <v>171.29509923200001</v>
      </c>
      <c r="T147" s="76">
        <f t="shared" si="21"/>
        <v>171.29509923200001</v>
      </c>
      <c r="U147" s="76">
        <f t="shared" si="21"/>
        <v>171.29509923200001</v>
      </c>
      <c r="V147" s="76">
        <f t="shared" si="21"/>
        <v>171.29509923200001</v>
      </c>
      <c r="W147" s="76">
        <f t="shared" si="21"/>
        <v>171.29509923200001</v>
      </c>
      <c r="X147" s="76">
        <f t="shared" si="21"/>
        <v>171.29509923200001</v>
      </c>
      <c r="Y147" s="76">
        <f t="shared" si="21"/>
        <v>171.29509923200001</v>
      </c>
      <c r="Z147" s="76">
        <f t="shared" si="21"/>
        <v>171.29509923200001</v>
      </c>
    </row>
    <row r="148" spans="1:26">
      <c r="A148" s="44" t="s">
        <v>29</v>
      </c>
      <c r="B148" s="76">
        <f t="shared" si="20"/>
        <v>8342.6</v>
      </c>
      <c r="C148" s="76">
        <f t="shared" si="20"/>
        <v>338.64442160000004</v>
      </c>
      <c r="D148" s="76">
        <f t="shared" si="20"/>
        <v>338.64442160000004</v>
      </c>
      <c r="E148" s="76">
        <f t="shared" ref="E148:Z148" si="22">E134-E$140</f>
        <v>338.64442160000004</v>
      </c>
      <c r="F148" s="76">
        <f t="shared" si="22"/>
        <v>338.64442160000004</v>
      </c>
      <c r="G148" s="76">
        <f t="shared" si="22"/>
        <v>338.64442160000004</v>
      </c>
      <c r="H148" s="76">
        <f t="shared" si="22"/>
        <v>338.64442160000004</v>
      </c>
      <c r="I148" s="76">
        <f t="shared" si="22"/>
        <v>338.64442160000004</v>
      </c>
      <c r="J148" s="76">
        <f t="shared" si="22"/>
        <v>338.64442160000004</v>
      </c>
      <c r="K148" s="76">
        <f t="shared" si="22"/>
        <v>338.64442160000004</v>
      </c>
      <c r="L148" s="76">
        <f t="shared" si="22"/>
        <v>338.64442160000004</v>
      </c>
      <c r="M148" s="76">
        <f t="shared" si="22"/>
        <v>338.64442160000004</v>
      </c>
      <c r="N148" s="76">
        <f t="shared" si="22"/>
        <v>338.64442160000004</v>
      </c>
      <c r="O148" s="76">
        <f t="shared" si="22"/>
        <v>338.64442160000004</v>
      </c>
      <c r="P148" s="76">
        <f t="shared" si="22"/>
        <v>338.64442160000004</v>
      </c>
      <c r="Q148" s="76">
        <f t="shared" si="22"/>
        <v>338.64442160000004</v>
      </c>
      <c r="R148" s="76">
        <f t="shared" si="22"/>
        <v>338.64442160000004</v>
      </c>
      <c r="S148" s="76">
        <f t="shared" si="22"/>
        <v>338.64442160000004</v>
      </c>
      <c r="T148" s="76">
        <f t="shared" si="22"/>
        <v>338.64442160000004</v>
      </c>
      <c r="U148" s="76">
        <f t="shared" si="22"/>
        <v>338.64442160000004</v>
      </c>
      <c r="V148" s="76">
        <f t="shared" si="22"/>
        <v>338.64442160000004</v>
      </c>
      <c r="W148" s="76">
        <f t="shared" si="22"/>
        <v>338.64442160000004</v>
      </c>
      <c r="X148" s="76">
        <f t="shared" si="22"/>
        <v>338.64442160000004</v>
      </c>
      <c r="Y148" s="76">
        <f t="shared" si="22"/>
        <v>338.64442160000004</v>
      </c>
      <c r="Z148" s="76">
        <f t="shared" si="22"/>
        <v>338.64442160000004</v>
      </c>
    </row>
    <row r="149" spans="1:26">
      <c r="A149" s="1" t="s">
        <v>30</v>
      </c>
      <c r="B149" s="76">
        <f t="shared" si="20"/>
        <v>16710.2</v>
      </c>
      <c r="C149" s="76">
        <f t="shared" si="20"/>
        <v>687.28884320000009</v>
      </c>
      <c r="D149" s="76">
        <f t="shared" si="20"/>
        <v>687.28884320000009</v>
      </c>
      <c r="E149" s="76">
        <f t="shared" ref="E149:Z149" si="23">E135-E$140</f>
        <v>687.28884320000009</v>
      </c>
      <c r="F149" s="76">
        <f t="shared" si="23"/>
        <v>687.28884320000009</v>
      </c>
      <c r="G149" s="76">
        <f t="shared" si="23"/>
        <v>687.28884320000009</v>
      </c>
      <c r="H149" s="76">
        <f t="shared" si="23"/>
        <v>687.28884320000009</v>
      </c>
      <c r="I149" s="76">
        <f t="shared" si="23"/>
        <v>687.28884320000009</v>
      </c>
      <c r="J149" s="76">
        <f t="shared" si="23"/>
        <v>687.28884320000009</v>
      </c>
      <c r="K149" s="76">
        <f t="shared" si="23"/>
        <v>687.28884320000009</v>
      </c>
      <c r="L149" s="76">
        <f t="shared" si="23"/>
        <v>687.28884320000009</v>
      </c>
      <c r="M149" s="76">
        <f t="shared" si="23"/>
        <v>687.28884320000009</v>
      </c>
      <c r="N149" s="76">
        <f t="shared" si="23"/>
        <v>687.28884320000009</v>
      </c>
      <c r="O149" s="76">
        <f t="shared" si="23"/>
        <v>687.28884320000009</v>
      </c>
      <c r="P149" s="76">
        <f t="shared" si="23"/>
        <v>687.28884320000009</v>
      </c>
      <c r="Q149" s="76">
        <f t="shared" si="23"/>
        <v>687.28884320000009</v>
      </c>
      <c r="R149" s="76">
        <f t="shared" si="23"/>
        <v>687.28884320000009</v>
      </c>
      <c r="S149" s="76">
        <f t="shared" si="23"/>
        <v>687.28884320000009</v>
      </c>
      <c r="T149" s="76">
        <f t="shared" si="23"/>
        <v>687.28884320000009</v>
      </c>
      <c r="U149" s="76">
        <f t="shared" si="23"/>
        <v>687.28884320000009</v>
      </c>
      <c r="V149" s="76">
        <f t="shared" si="23"/>
        <v>687.28884320000009</v>
      </c>
      <c r="W149" s="76">
        <f t="shared" si="23"/>
        <v>687.28884320000009</v>
      </c>
      <c r="X149" s="76">
        <f t="shared" si="23"/>
        <v>687.28884320000009</v>
      </c>
      <c r="Y149" s="76">
        <f t="shared" si="23"/>
        <v>687.28884320000009</v>
      </c>
      <c r="Z149" s="76">
        <f t="shared" si="23"/>
        <v>687.28884320000009</v>
      </c>
    </row>
    <row r="150" spans="1:26">
      <c r="A150" s="1"/>
    </row>
    <row r="151" spans="1:26">
      <c r="A151" s="27" t="s">
        <v>16</v>
      </c>
    </row>
    <row r="152" spans="1:26">
      <c r="A152" s="44" t="s">
        <v>27</v>
      </c>
      <c r="B152" s="76">
        <f>B146/(1+$B$91)^B$118</f>
        <v>1485.153153153153</v>
      </c>
      <c r="C152" s="76">
        <f>C146/(1+$B$91)^C$118</f>
        <v>48.477302426751073</v>
      </c>
      <c r="D152" s="76">
        <f t="shared" ref="D152:Z152" si="24">D146/(1+$B$91)^D$118</f>
        <v>43.673245429505471</v>
      </c>
      <c r="E152" s="76">
        <f t="shared" si="24"/>
        <v>39.345266152707623</v>
      </c>
      <c r="F152" s="76">
        <f t="shared" si="24"/>
        <v>35.446185723160021</v>
      </c>
      <c r="G152" s="76">
        <f t="shared" si="24"/>
        <v>31.933500651495514</v>
      </c>
      <c r="H152" s="76">
        <f t="shared" si="24"/>
        <v>28.768919505851812</v>
      </c>
      <c r="I152" s="76">
        <f t="shared" si="24"/>
        <v>25.917945500767395</v>
      </c>
      <c r="J152" s="76">
        <f t="shared" si="24"/>
        <v>23.349500451141793</v>
      </c>
      <c r="K152" s="76">
        <f t="shared" si="24"/>
        <v>21.03558599201963</v>
      </c>
      <c r="L152" s="76">
        <f t="shared" si="24"/>
        <v>18.950978371188857</v>
      </c>
      <c r="M152" s="76">
        <f t="shared" si="24"/>
        <v>17.072953487557527</v>
      </c>
      <c r="N152" s="76">
        <f t="shared" si="24"/>
        <v>15.381039177979753</v>
      </c>
      <c r="O152" s="76">
        <f t="shared" si="24"/>
        <v>13.856792052234011</v>
      </c>
      <c r="P152" s="76">
        <f t="shared" si="24"/>
        <v>12.483596443454067</v>
      </c>
      <c r="Q152" s="76">
        <f t="shared" si="24"/>
        <v>11.246483282391047</v>
      </c>
      <c r="R152" s="76">
        <f t="shared" si="24"/>
        <v>10.131966921073015</v>
      </c>
      <c r="S152" s="76">
        <f t="shared" si="24"/>
        <v>9.1278981270928057</v>
      </c>
      <c r="T152" s="76">
        <f t="shared" si="24"/>
        <v>8.2233316460295551</v>
      </c>
      <c r="U152" s="76">
        <f t="shared" si="24"/>
        <v>7.4084068883149135</v>
      </c>
      <c r="V152" s="76">
        <f t="shared" si="24"/>
        <v>6.6742404399233441</v>
      </c>
      <c r="W152" s="76">
        <f t="shared" si="24"/>
        <v>6.0128292251561657</v>
      </c>
      <c r="X152" s="76">
        <f t="shared" si="24"/>
        <v>5.4169632659064568</v>
      </c>
      <c r="Y152" s="76">
        <f t="shared" si="24"/>
        <v>4.8801470864022116</v>
      </c>
      <c r="Z152" s="76">
        <f t="shared" si="24"/>
        <v>4.3965289066686584</v>
      </c>
    </row>
    <row r="153" spans="1:26">
      <c r="A153" s="44" t="s">
        <v>28</v>
      </c>
      <c r="B153" s="76">
        <f t="shared" ref="B153:C155" si="25">B147/(1+$B$91)^B$118</f>
        <v>3897.4342342342338</v>
      </c>
      <c r="C153" s="76">
        <f t="shared" si="25"/>
        <v>139.02694524145767</v>
      </c>
      <c r="D153" s="76">
        <f t="shared" ref="D153:Z153" si="26">D147/(1+$B$91)^D$118</f>
        <v>125.24950021752942</v>
      </c>
      <c r="E153" s="76">
        <f t="shared" si="26"/>
        <v>112.83738758335983</v>
      </c>
      <c r="F153" s="76">
        <f t="shared" si="26"/>
        <v>101.655304129153</v>
      </c>
      <c r="G153" s="76">
        <f t="shared" si="26"/>
        <v>91.581355071309005</v>
      </c>
      <c r="H153" s="76">
        <f t="shared" si="26"/>
        <v>82.505725289467563</v>
      </c>
      <c r="I153" s="76">
        <f t="shared" si="26"/>
        <v>74.329482242763561</v>
      </c>
      <c r="J153" s="76">
        <f t="shared" si="26"/>
        <v>66.963497516003201</v>
      </c>
      <c r="K153" s="76">
        <f t="shared" si="26"/>
        <v>60.32747523964251</v>
      </c>
      <c r="L153" s="76">
        <f t="shared" si="26"/>
        <v>54.349076792470733</v>
      </c>
      <c r="M153" s="76">
        <f t="shared" si="26"/>
        <v>48.963132245469126</v>
      </c>
      <c r="N153" s="76">
        <f t="shared" si="26"/>
        <v>44.110929950873079</v>
      </c>
      <c r="O153" s="76">
        <f t="shared" si="26"/>
        <v>39.73957653231809</v>
      </c>
      <c r="P153" s="76">
        <f t="shared" si="26"/>
        <v>35.801420299385668</v>
      </c>
      <c r="Q153" s="76">
        <f t="shared" si="26"/>
        <v>32.253531801248343</v>
      </c>
      <c r="R153" s="76">
        <f t="shared" si="26"/>
        <v>29.057235856980487</v>
      </c>
      <c r="S153" s="76">
        <f t="shared" si="26"/>
        <v>26.177689961243683</v>
      </c>
      <c r="T153" s="76">
        <f t="shared" si="26"/>
        <v>23.583504469588899</v>
      </c>
      <c r="U153" s="76">
        <f t="shared" si="26"/>
        <v>21.246400423053061</v>
      </c>
      <c r="V153" s="76">
        <f t="shared" si="26"/>
        <v>19.140901282029784</v>
      </c>
      <c r="W153" s="76">
        <f t="shared" si="26"/>
        <v>17.244055209035839</v>
      </c>
      <c r="X153" s="76">
        <f t="shared" si="26"/>
        <v>15.535184873005262</v>
      </c>
      <c r="Y153" s="76">
        <f t="shared" si="26"/>
        <v>13.995662047752484</v>
      </c>
      <c r="Z153" s="76">
        <f t="shared" si="26"/>
        <v>12.608704547524759</v>
      </c>
    </row>
    <row r="154" spans="1:26">
      <c r="A154" s="44" t="s">
        <v>29</v>
      </c>
      <c r="B154" s="76">
        <f t="shared" si="25"/>
        <v>7515.8558558558552</v>
      </c>
      <c r="C154" s="76">
        <f t="shared" si="25"/>
        <v>274.85140946351754</v>
      </c>
      <c r="D154" s="76">
        <f t="shared" ref="D154:Z154" si="27">D148/(1+$B$91)^D$118</f>
        <v>247.61388239956537</v>
      </c>
      <c r="E154" s="76">
        <f t="shared" si="27"/>
        <v>223.07556972933816</v>
      </c>
      <c r="F154" s="76">
        <f t="shared" si="27"/>
        <v>200.96898173814247</v>
      </c>
      <c r="G154" s="76">
        <f t="shared" si="27"/>
        <v>181.05313670102925</v>
      </c>
      <c r="H154" s="76">
        <f t="shared" si="27"/>
        <v>163.11093396489122</v>
      </c>
      <c r="I154" s="76">
        <f t="shared" si="27"/>
        <v>146.94678735575781</v>
      </c>
      <c r="J154" s="76">
        <f t="shared" si="27"/>
        <v>132.38449311329532</v>
      </c>
      <c r="K154" s="76">
        <f t="shared" si="27"/>
        <v>119.26530911107685</v>
      </c>
      <c r="L154" s="76">
        <f t="shared" si="27"/>
        <v>107.44622442439355</v>
      </c>
      <c r="M154" s="76">
        <f t="shared" si="27"/>
        <v>96.798400382336524</v>
      </c>
      <c r="N154" s="76">
        <f t="shared" si="27"/>
        <v>87.205766110213077</v>
      </c>
      <c r="O154" s="76">
        <f t="shared" si="27"/>
        <v>78.563753252444215</v>
      </c>
      <c r="P154" s="76">
        <f t="shared" si="27"/>
        <v>70.778156083283079</v>
      </c>
      <c r="Q154" s="76">
        <f t="shared" si="27"/>
        <v>63.76410457953429</v>
      </c>
      <c r="R154" s="76">
        <f t="shared" si="27"/>
        <v>57.4451392608417</v>
      </c>
      <c r="S154" s="76">
        <f t="shared" si="27"/>
        <v>51.75237771247</v>
      </c>
      <c r="T154" s="76">
        <f t="shared" si="27"/>
        <v>46.623763704927924</v>
      </c>
      <c r="U154" s="76">
        <f t="shared" si="27"/>
        <v>42.003390725160287</v>
      </c>
      <c r="V154" s="76">
        <f t="shared" si="27"/>
        <v>37.84089254518944</v>
      </c>
      <c r="W154" s="76">
        <f t="shared" si="27"/>
        <v>34.090894184855351</v>
      </c>
      <c r="X154" s="76">
        <f t="shared" si="27"/>
        <v>30.712517283653476</v>
      </c>
      <c r="Y154" s="76">
        <f t="shared" si="27"/>
        <v>27.668934489777897</v>
      </c>
      <c r="Z154" s="76">
        <f t="shared" si="27"/>
        <v>24.926968008808913</v>
      </c>
    </row>
    <row r="155" spans="1:26">
      <c r="A155" s="1" t="s">
        <v>30</v>
      </c>
      <c r="B155" s="76">
        <f t="shared" si="25"/>
        <v>15054.234234234234</v>
      </c>
      <c r="C155" s="76">
        <f t="shared" si="25"/>
        <v>557.81904325947562</v>
      </c>
      <c r="D155" s="76">
        <f t="shared" ref="D155:Z155" si="28">D149/(1+$B$91)^D$118</f>
        <v>502.53967861214022</v>
      </c>
      <c r="E155" s="76">
        <f t="shared" si="28"/>
        <v>452.7384492001263</v>
      </c>
      <c r="F155" s="76">
        <f t="shared" si="28"/>
        <v>407.87247675687053</v>
      </c>
      <c r="G155" s="76">
        <f t="shared" si="28"/>
        <v>367.45268176294638</v>
      </c>
      <c r="H155" s="76">
        <f t="shared" si="28"/>
        <v>331.03845203869042</v>
      </c>
      <c r="I155" s="76">
        <f t="shared" si="28"/>
        <v>298.23283967449584</v>
      </c>
      <c r="J155" s="76">
        <f t="shared" si="28"/>
        <v>268.67823394098718</v>
      </c>
      <c r="K155" s="76">
        <f t="shared" si="28"/>
        <v>242.05246300989836</v>
      </c>
      <c r="L155" s="76">
        <f t="shared" si="28"/>
        <v>218.06528199089939</v>
      </c>
      <c r="M155" s="76">
        <f t="shared" si="28"/>
        <v>196.45520900081027</v>
      </c>
      <c r="N155" s="76">
        <f t="shared" si="28"/>
        <v>176.98667477550472</v>
      </c>
      <c r="O155" s="76">
        <f t="shared" si="28"/>
        <v>159.44745475270696</v>
      </c>
      <c r="P155" s="76">
        <f t="shared" si="28"/>
        <v>143.64635563306936</v>
      </c>
      <c r="Q155" s="76">
        <f t="shared" si="28"/>
        <v>129.41113120096335</v>
      </c>
      <c r="R155" s="76">
        <f t="shared" si="28"/>
        <v>116.58660468555256</v>
      </c>
      <c r="S155" s="76">
        <f t="shared" si="28"/>
        <v>105.03297719419149</v>
      </c>
      <c r="T155" s="76">
        <f t="shared" si="28"/>
        <v>94.624303778550882</v>
      </c>
      <c r="U155" s="76">
        <f t="shared" si="28"/>
        <v>85.247120521216999</v>
      </c>
      <c r="V155" s="76">
        <f t="shared" si="28"/>
        <v>76.79920767677207</v>
      </c>
      <c r="W155" s="76">
        <f t="shared" si="28"/>
        <v>69.188475384479332</v>
      </c>
      <c r="X155" s="76">
        <f t="shared" si="28"/>
        <v>62.331959805837243</v>
      </c>
      <c r="Y155" s="76">
        <f t="shared" si="28"/>
        <v>56.154918743997499</v>
      </c>
      <c r="Z155" s="76">
        <f t="shared" si="28"/>
        <v>50.590016886484229</v>
      </c>
    </row>
    <row r="156" spans="1:26">
      <c r="A156" s="1"/>
    </row>
    <row r="157" spans="1:26">
      <c r="A157" s="27" t="s">
        <v>17</v>
      </c>
    </row>
    <row r="158" spans="1:26">
      <c r="A158" s="44" t="s">
        <v>27</v>
      </c>
      <c r="B158" s="76">
        <f>B152</f>
        <v>1485.153153153153</v>
      </c>
      <c r="C158" s="76">
        <f>(B158+C152)*(1+$B$92)</f>
        <v>1533.630455579904</v>
      </c>
      <c r="D158" s="76">
        <f t="shared" ref="D158:Z161" si="29">(C158+D152)*(1+$B$92)</f>
        <v>1577.3037010094095</v>
      </c>
      <c r="E158" s="76">
        <f t="shared" si="29"/>
        <v>1616.6489671621171</v>
      </c>
      <c r="F158" s="76">
        <f t="shared" si="29"/>
        <v>1652.095152885277</v>
      </c>
      <c r="G158" s="76">
        <f t="shared" si="29"/>
        <v>1684.0286535367725</v>
      </c>
      <c r="H158" s="76">
        <f t="shared" si="29"/>
        <v>1712.7975730426242</v>
      </c>
      <c r="I158" s="76">
        <f t="shared" si="29"/>
        <v>1738.7155185433917</v>
      </c>
      <c r="J158" s="76">
        <f t="shared" si="29"/>
        <v>1762.0650189945334</v>
      </c>
      <c r="K158" s="76">
        <f t="shared" si="29"/>
        <v>1783.100604986553</v>
      </c>
      <c r="L158" s="76">
        <f t="shared" si="29"/>
        <v>1802.0515833577419</v>
      </c>
      <c r="M158" s="76">
        <f t="shared" si="29"/>
        <v>1819.1245368452994</v>
      </c>
      <c r="N158" s="76">
        <f t="shared" si="29"/>
        <v>1834.5055760232792</v>
      </c>
      <c r="O158" s="76">
        <f t="shared" si="29"/>
        <v>1848.3623680755131</v>
      </c>
      <c r="P158" s="76">
        <f t="shared" si="29"/>
        <v>1860.8459645189671</v>
      </c>
      <c r="Q158" s="76">
        <f t="shared" si="29"/>
        <v>1872.092447801358</v>
      </c>
      <c r="R158" s="76">
        <f t="shared" si="29"/>
        <v>1882.224414722431</v>
      </c>
      <c r="S158" s="76">
        <f t="shared" si="29"/>
        <v>1891.3523128495237</v>
      </c>
      <c r="T158" s="76">
        <f t="shared" si="29"/>
        <v>1899.5756444955532</v>
      </c>
      <c r="U158" s="76">
        <f t="shared" si="29"/>
        <v>1906.9840513838681</v>
      </c>
      <c r="V158" s="76">
        <f t="shared" si="29"/>
        <v>1913.6582918237914</v>
      </c>
      <c r="W158" s="76">
        <f t="shared" si="29"/>
        <v>1919.6711210489475</v>
      </c>
      <c r="X158" s="76">
        <f t="shared" si="29"/>
        <v>1925.0880843148539</v>
      </c>
      <c r="Y158" s="76">
        <f t="shared" si="29"/>
        <v>1929.9682314012562</v>
      </c>
      <c r="Z158" s="76">
        <f t="shared" si="29"/>
        <v>1934.3647603079248</v>
      </c>
    </row>
    <row r="159" spans="1:26">
      <c r="A159" s="44" t="s">
        <v>28</v>
      </c>
      <c r="B159" s="76">
        <f>B153</f>
        <v>3897.4342342342338</v>
      </c>
      <c r="C159" s="76">
        <f t="shared" ref="C159:R161" si="30">(B159+C153)*(1+$B$92)</f>
        <v>4036.4611794756916</v>
      </c>
      <c r="D159" s="76">
        <f t="shared" si="30"/>
        <v>4161.7106796932212</v>
      </c>
      <c r="E159" s="76">
        <f t="shared" si="30"/>
        <v>4274.5480672765807</v>
      </c>
      <c r="F159" s="76">
        <f t="shared" si="30"/>
        <v>4376.2033714057334</v>
      </c>
      <c r="G159" s="76">
        <f t="shared" si="30"/>
        <v>4467.7847264770426</v>
      </c>
      <c r="H159" s="76">
        <f t="shared" si="30"/>
        <v>4550.2904517665102</v>
      </c>
      <c r="I159" s="76">
        <f t="shared" si="30"/>
        <v>4624.6199340092735</v>
      </c>
      <c r="J159" s="76">
        <f t="shared" si="30"/>
        <v>4691.5834315252769</v>
      </c>
      <c r="K159" s="76">
        <f t="shared" si="30"/>
        <v>4751.9109067649197</v>
      </c>
      <c r="L159" s="76">
        <f t="shared" si="30"/>
        <v>4806.2599835573901</v>
      </c>
      <c r="M159" s="76">
        <f t="shared" si="30"/>
        <v>4855.223115802859</v>
      </c>
      <c r="N159" s="76">
        <f t="shared" si="30"/>
        <v>4899.3340457537324</v>
      </c>
      <c r="O159" s="76">
        <f t="shared" si="30"/>
        <v>4939.0736222860505</v>
      </c>
      <c r="P159" s="76">
        <f t="shared" si="30"/>
        <v>4974.8750425854359</v>
      </c>
      <c r="Q159" s="76">
        <f t="shared" si="30"/>
        <v>5007.1285743866847</v>
      </c>
      <c r="R159" s="76">
        <f t="shared" si="30"/>
        <v>5036.1858102436654</v>
      </c>
      <c r="S159" s="76">
        <f t="shared" si="29"/>
        <v>5062.3635002049086</v>
      </c>
      <c r="T159" s="76">
        <f t="shared" si="29"/>
        <v>5085.9470046744973</v>
      </c>
      <c r="U159" s="76">
        <f t="shared" si="29"/>
        <v>5107.1934050975506</v>
      </c>
      <c r="V159" s="76">
        <f t="shared" si="29"/>
        <v>5126.3343063795801</v>
      </c>
      <c r="W159" s="76">
        <f t="shared" si="29"/>
        <v>5143.5783615886157</v>
      </c>
      <c r="X159" s="76">
        <f t="shared" si="29"/>
        <v>5159.1135464616209</v>
      </c>
      <c r="Y159" s="76">
        <f t="shared" si="29"/>
        <v>5173.1092085093733</v>
      </c>
      <c r="Z159" s="76">
        <f t="shared" si="29"/>
        <v>5185.7179130568984</v>
      </c>
    </row>
    <row r="160" spans="1:26">
      <c r="A160" s="44" t="s">
        <v>29</v>
      </c>
      <c r="B160" s="76">
        <f>B154</f>
        <v>7515.8558558558552</v>
      </c>
      <c r="C160" s="76">
        <f t="shared" si="30"/>
        <v>7790.7072653193727</v>
      </c>
      <c r="D160" s="76">
        <f t="shared" si="29"/>
        <v>8038.3211477189379</v>
      </c>
      <c r="E160" s="76">
        <f t="shared" si="29"/>
        <v>8261.3967174482768</v>
      </c>
      <c r="F160" s="76">
        <f t="shared" si="29"/>
        <v>8462.3656991864191</v>
      </c>
      <c r="G160" s="76">
        <f t="shared" si="29"/>
        <v>8643.4188358874489</v>
      </c>
      <c r="H160" s="76">
        <f t="shared" si="29"/>
        <v>8806.5297698523409</v>
      </c>
      <c r="I160" s="76">
        <f t="shared" si="29"/>
        <v>8953.4765572080978</v>
      </c>
      <c r="J160" s="76">
        <f t="shared" si="29"/>
        <v>9085.8610503213931</v>
      </c>
      <c r="K160" s="76">
        <f t="shared" si="29"/>
        <v>9205.1263594324701</v>
      </c>
      <c r="L160" s="76">
        <f t="shared" si="29"/>
        <v>9312.5725838568633</v>
      </c>
      <c r="M160" s="76">
        <f t="shared" si="29"/>
        <v>9409.3709842392</v>
      </c>
      <c r="N160" s="76">
        <f t="shared" si="29"/>
        <v>9496.5767503494135</v>
      </c>
      <c r="O160" s="76">
        <f t="shared" si="29"/>
        <v>9575.1405036018568</v>
      </c>
      <c r="P160" s="76">
        <f t="shared" si="29"/>
        <v>9645.9186596851396</v>
      </c>
      <c r="Q160" s="76">
        <f t="shared" si="29"/>
        <v>9709.6827642646731</v>
      </c>
      <c r="R160" s="76">
        <f t="shared" si="29"/>
        <v>9767.1279035255156</v>
      </c>
      <c r="S160" s="76">
        <f t="shared" si="29"/>
        <v>9818.8802812379854</v>
      </c>
      <c r="T160" s="76">
        <f t="shared" si="29"/>
        <v>9865.5040449429125</v>
      </c>
      <c r="U160" s="76">
        <f t="shared" si="29"/>
        <v>9907.5074356680725</v>
      </c>
      <c r="V160" s="76">
        <f t="shared" si="29"/>
        <v>9945.348328213262</v>
      </c>
      <c r="W160" s="76">
        <f t="shared" si="29"/>
        <v>9979.4392223981176</v>
      </c>
      <c r="X160" s="76">
        <f t="shared" si="29"/>
        <v>10010.151739681771</v>
      </c>
      <c r="Y160" s="76">
        <f t="shared" si="29"/>
        <v>10037.820674171549</v>
      </c>
      <c r="Z160" s="76">
        <f t="shared" si="29"/>
        <v>10062.747642180359</v>
      </c>
    </row>
    <row r="161" spans="1:26">
      <c r="A161" s="1" t="s">
        <v>30</v>
      </c>
      <c r="B161" s="76">
        <f>B155</f>
        <v>15054.234234234234</v>
      </c>
      <c r="C161" s="76">
        <f t="shared" si="30"/>
        <v>15612.053277493709</v>
      </c>
      <c r="D161" s="76">
        <f t="shared" si="29"/>
        <v>16114.592956105849</v>
      </c>
      <c r="E161" s="76">
        <f t="shared" si="29"/>
        <v>16567.331405305977</v>
      </c>
      <c r="F161" s="76">
        <f t="shared" si="29"/>
        <v>16975.203882062848</v>
      </c>
      <c r="G161" s="76">
        <f t="shared" si="29"/>
        <v>17342.656563825793</v>
      </c>
      <c r="H161" s="76">
        <f t="shared" si="29"/>
        <v>17673.695015864483</v>
      </c>
      <c r="I161" s="76">
        <f t="shared" si="29"/>
        <v>17971.927855538979</v>
      </c>
      <c r="J161" s="76">
        <f t="shared" si="29"/>
        <v>18240.606089479967</v>
      </c>
      <c r="K161" s="76">
        <f t="shared" si="29"/>
        <v>18482.658552489866</v>
      </c>
      <c r="L161" s="76">
        <f t="shared" si="29"/>
        <v>18700.723834480767</v>
      </c>
      <c r="M161" s="76">
        <f t="shared" si="29"/>
        <v>18897.179043481578</v>
      </c>
      <c r="N161" s="76">
        <f t="shared" si="29"/>
        <v>19074.165718257082</v>
      </c>
      <c r="O161" s="76">
        <f t="shared" si="29"/>
        <v>19233.613173009788</v>
      </c>
      <c r="P161" s="76">
        <f t="shared" si="29"/>
        <v>19377.259528642859</v>
      </c>
      <c r="Q161" s="76">
        <f t="shared" si="29"/>
        <v>19506.670659843821</v>
      </c>
      <c r="R161" s="76">
        <f t="shared" si="29"/>
        <v>19623.257264529373</v>
      </c>
      <c r="S161" s="76">
        <f t="shared" si="29"/>
        <v>19728.290241723564</v>
      </c>
      <c r="T161" s="76">
        <f t="shared" si="29"/>
        <v>19822.914545502113</v>
      </c>
      <c r="U161" s="76">
        <f t="shared" si="29"/>
        <v>19908.16166602333</v>
      </c>
      <c r="V161" s="76">
        <f t="shared" si="29"/>
        <v>19984.960873700104</v>
      </c>
      <c r="W161" s="76">
        <f t="shared" si="29"/>
        <v>20054.149349084582</v>
      </c>
      <c r="X161" s="76">
        <f t="shared" si="29"/>
        <v>20116.481308890419</v>
      </c>
      <c r="Y161" s="76">
        <f t="shared" si="29"/>
        <v>20172.636227634415</v>
      </c>
      <c r="Z161" s="76">
        <f t="shared" si="29"/>
        <v>20223.226244520898</v>
      </c>
    </row>
  </sheetData>
  <mergeCells count="4">
    <mergeCell ref="A4:B4"/>
    <mergeCell ref="F19:H19"/>
    <mergeCell ref="A85:B85"/>
    <mergeCell ref="F101:H10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63"/>
  <sheetViews>
    <sheetView zoomScale="60" zoomScaleNormal="60" workbookViewId="0">
      <selection activeCell="A119" sqref="A119"/>
    </sheetView>
  </sheetViews>
  <sheetFormatPr defaultRowHeight="15"/>
  <cols>
    <col min="1" max="1" width="55" style="2" customWidth="1"/>
    <col min="2" max="2" width="28" style="2" customWidth="1"/>
    <col min="3" max="3" width="16.28515625" style="2" bestFit="1" customWidth="1"/>
    <col min="4" max="4" width="17.5703125" style="2" customWidth="1"/>
    <col min="5" max="5" width="24.7109375" style="2" customWidth="1"/>
    <col min="6" max="6" width="15.28515625" style="2" customWidth="1"/>
    <col min="7" max="7" width="15.140625" style="2" bestFit="1" customWidth="1"/>
    <col min="8" max="8" width="16.5703125" style="2" bestFit="1" customWidth="1"/>
    <col min="9" max="9" width="16.28515625" style="2" customWidth="1"/>
    <col min="10" max="10" width="17.5703125" style="2" customWidth="1"/>
    <col min="11" max="11" width="18.28515625" style="2" customWidth="1"/>
    <col min="12" max="26" width="15.42578125" style="2" bestFit="1" customWidth="1"/>
    <col min="27" max="27" width="13.140625" style="2" bestFit="1" customWidth="1"/>
    <col min="28" max="238" width="9.140625" style="2"/>
    <col min="239" max="239" width="55" style="2" customWidth="1"/>
    <col min="240" max="240" width="28" style="2" customWidth="1"/>
    <col min="241" max="241" width="15.140625" style="2" bestFit="1" customWidth="1"/>
    <col min="242" max="242" width="22.42578125" style="2" customWidth="1"/>
    <col min="243" max="243" width="55" style="2" customWidth="1"/>
    <col min="244" max="244" width="28.42578125" style="2" customWidth="1"/>
    <col min="245" max="245" width="15.140625" style="2" bestFit="1" customWidth="1"/>
    <col min="246" max="270" width="15.42578125" style="2" bestFit="1" customWidth="1"/>
    <col min="271" max="494" width="9.140625" style="2"/>
    <col min="495" max="495" width="55" style="2" customWidth="1"/>
    <col min="496" max="496" width="28" style="2" customWidth="1"/>
    <col min="497" max="497" width="15.140625" style="2" bestFit="1" customWidth="1"/>
    <col min="498" max="498" width="22.42578125" style="2" customWidth="1"/>
    <col min="499" max="499" width="55" style="2" customWidth="1"/>
    <col min="500" max="500" width="28.42578125" style="2" customWidth="1"/>
    <col min="501" max="501" width="15.140625" style="2" bestFit="1" customWidth="1"/>
    <col min="502" max="526" width="15.42578125" style="2" bestFit="1" customWidth="1"/>
    <col min="527" max="750" width="9.140625" style="2"/>
    <col min="751" max="751" width="55" style="2" customWidth="1"/>
    <col min="752" max="752" width="28" style="2" customWidth="1"/>
    <col min="753" max="753" width="15.140625" style="2" bestFit="1" customWidth="1"/>
    <col min="754" max="754" width="22.42578125" style="2" customWidth="1"/>
    <col min="755" max="755" width="55" style="2" customWidth="1"/>
    <col min="756" max="756" width="28.42578125" style="2" customWidth="1"/>
    <col min="757" max="757" width="15.140625" style="2" bestFit="1" customWidth="1"/>
    <col min="758" max="782" width="15.42578125" style="2" bestFit="1" customWidth="1"/>
    <col min="783" max="1006" width="9.140625" style="2"/>
    <col min="1007" max="1007" width="55" style="2" customWidth="1"/>
    <col min="1008" max="1008" width="28" style="2" customWidth="1"/>
    <col min="1009" max="1009" width="15.140625" style="2" bestFit="1" customWidth="1"/>
    <col min="1010" max="1010" width="22.42578125" style="2" customWidth="1"/>
    <col min="1011" max="1011" width="55" style="2" customWidth="1"/>
    <col min="1012" max="1012" width="28.42578125" style="2" customWidth="1"/>
    <col min="1013" max="1013" width="15.140625" style="2" bestFit="1" customWidth="1"/>
    <col min="1014" max="1038" width="15.42578125" style="2" bestFit="1" customWidth="1"/>
    <col min="1039" max="1262" width="9.140625" style="2"/>
    <col min="1263" max="1263" width="55" style="2" customWidth="1"/>
    <col min="1264" max="1264" width="28" style="2" customWidth="1"/>
    <col min="1265" max="1265" width="15.140625" style="2" bestFit="1" customWidth="1"/>
    <col min="1266" max="1266" width="22.42578125" style="2" customWidth="1"/>
    <col min="1267" max="1267" width="55" style="2" customWidth="1"/>
    <col min="1268" max="1268" width="28.42578125" style="2" customWidth="1"/>
    <col min="1269" max="1269" width="15.140625" style="2" bestFit="1" customWidth="1"/>
    <col min="1270" max="1294" width="15.42578125" style="2" bestFit="1" customWidth="1"/>
    <col min="1295" max="1518" width="9.140625" style="2"/>
    <col min="1519" max="1519" width="55" style="2" customWidth="1"/>
    <col min="1520" max="1520" width="28" style="2" customWidth="1"/>
    <col min="1521" max="1521" width="15.140625" style="2" bestFit="1" customWidth="1"/>
    <col min="1522" max="1522" width="22.42578125" style="2" customWidth="1"/>
    <col min="1523" max="1523" width="55" style="2" customWidth="1"/>
    <col min="1524" max="1524" width="28.42578125" style="2" customWidth="1"/>
    <col min="1525" max="1525" width="15.140625" style="2" bestFit="1" customWidth="1"/>
    <col min="1526" max="1550" width="15.42578125" style="2" bestFit="1" customWidth="1"/>
    <col min="1551" max="1774" width="9.140625" style="2"/>
    <col min="1775" max="1775" width="55" style="2" customWidth="1"/>
    <col min="1776" max="1776" width="28" style="2" customWidth="1"/>
    <col min="1777" max="1777" width="15.140625" style="2" bestFit="1" customWidth="1"/>
    <col min="1778" max="1778" width="22.42578125" style="2" customWidth="1"/>
    <col min="1779" max="1779" width="55" style="2" customWidth="1"/>
    <col min="1780" max="1780" width="28.42578125" style="2" customWidth="1"/>
    <col min="1781" max="1781" width="15.140625" style="2" bestFit="1" customWidth="1"/>
    <col min="1782" max="1806" width="15.42578125" style="2" bestFit="1" customWidth="1"/>
    <col min="1807" max="2030" width="9.140625" style="2"/>
    <col min="2031" max="2031" width="55" style="2" customWidth="1"/>
    <col min="2032" max="2032" width="28" style="2" customWidth="1"/>
    <col min="2033" max="2033" width="15.140625" style="2" bestFit="1" customWidth="1"/>
    <col min="2034" max="2034" width="22.42578125" style="2" customWidth="1"/>
    <col min="2035" max="2035" width="55" style="2" customWidth="1"/>
    <col min="2036" max="2036" width="28.42578125" style="2" customWidth="1"/>
    <col min="2037" max="2037" width="15.140625" style="2" bestFit="1" customWidth="1"/>
    <col min="2038" max="2062" width="15.42578125" style="2" bestFit="1" customWidth="1"/>
    <col min="2063" max="2286" width="9.140625" style="2"/>
    <col min="2287" max="2287" width="55" style="2" customWidth="1"/>
    <col min="2288" max="2288" width="28" style="2" customWidth="1"/>
    <col min="2289" max="2289" width="15.140625" style="2" bestFit="1" customWidth="1"/>
    <col min="2290" max="2290" width="22.42578125" style="2" customWidth="1"/>
    <col min="2291" max="2291" width="55" style="2" customWidth="1"/>
    <col min="2292" max="2292" width="28.42578125" style="2" customWidth="1"/>
    <col min="2293" max="2293" width="15.140625" style="2" bestFit="1" customWidth="1"/>
    <col min="2294" max="2318" width="15.42578125" style="2" bestFit="1" customWidth="1"/>
    <col min="2319" max="2542" width="9.140625" style="2"/>
    <col min="2543" max="2543" width="55" style="2" customWidth="1"/>
    <col min="2544" max="2544" width="28" style="2" customWidth="1"/>
    <col min="2545" max="2545" width="15.140625" style="2" bestFit="1" customWidth="1"/>
    <col min="2546" max="2546" width="22.42578125" style="2" customWidth="1"/>
    <col min="2547" max="2547" width="55" style="2" customWidth="1"/>
    <col min="2548" max="2548" width="28.42578125" style="2" customWidth="1"/>
    <col min="2549" max="2549" width="15.140625" style="2" bestFit="1" customWidth="1"/>
    <col min="2550" max="2574" width="15.42578125" style="2" bestFit="1" customWidth="1"/>
    <col min="2575" max="2798" width="9.140625" style="2"/>
    <col min="2799" max="2799" width="55" style="2" customWidth="1"/>
    <col min="2800" max="2800" width="28" style="2" customWidth="1"/>
    <col min="2801" max="2801" width="15.140625" style="2" bestFit="1" customWidth="1"/>
    <col min="2802" max="2802" width="22.42578125" style="2" customWidth="1"/>
    <col min="2803" max="2803" width="55" style="2" customWidth="1"/>
    <col min="2804" max="2804" width="28.42578125" style="2" customWidth="1"/>
    <col min="2805" max="2805" width="15.140625" style="2" bestFit="1" customWidth="1"/>
    <col min="2806" max="2830" width="15.42578125" style="2" bestFit="1" customWidth="1"/>
    <col min="2831" max="3054" width="9.140625" style="2"/>
    <col min="3055" max="3055" width="55" style="2" customWidth="1"/>
    <col min="3056" max="3056" width="28" style="2" customWidth="1"/>
    <col min="3057" max="3057" width="15.140625" style="2" bestFit="1" customWidth="1"/>
    <col min="3058" max="3058" width="22.42578125" style="2" customWidth="1"/>
    <col min="3059" max="3059" width="55" style="2" customWidth="1"/>
    <col min="3060" max="3060" width="28.42578125" style="2" customWidth="1"/>
    <col min="3061" max="3061" width="15.140625" style="2" bestFit="1" customWidth="1"/>
    <col min="3062" max="3086" width="15.42578125" style="2" bestFit="1" customWidth="1"/>
    <col min="3087" max="3310" width="9.140625" style="2"/>
    <col min="3311" max="3311" width="55" style="2" customWidth="1"/>
    <col min="3312" max="3312" width="28" style="2" customWidth="1"/>
    <col min="3313" max="3313" width="15.140625" style="2" bestFit="1" customWidth="1"/>
    <col min="3314" max="3314" width="22.42578125" style="2" customWidth="1"/>
    <col min="3315" max="3315" width="55" style="2" customWidth="1"/>
    <col min="3316" max="3316" width="28.42578125" style="2" customWidth="1"/>
    <col min="3317" max="3317" width="15.140625" style="2" bestFit="1" customWidth="1"/>
    <col min="3318" max="3342" width="15.42578125" style="2" bestFit="1" customWidth="1"/>
    <col min="3343" max="3566" width="9.140625" style="2"/>
    <col min="3567" max="3567" width="55" style="2" customWidth="1"/>
    <col min="3568" max="3568" width="28" style="2" customWidth="1"/>
    <col min="3569" max="3569" width="15.140625" style="2" bestFit="1" customWidth="1"/>
    <col min="3570" max="3570" width="22.42578125" style="2" customWidth="1"/>
    <col min="3571" max="3571" width="55" style="2" customWidth="1"/>
    <col min="3572" max="3572" width="28.42578125" style="2" customWidth="1"/>
    <col min="3573" max="3573" width="15.140625" style="2" bestFit="1" customWidth="1"/>
    <col min="3574" max="3598" width="15.42578125" style="2" bestFit="1" customWidth="1"/>
    <col min="3599" max="3822" width="9.140625" style="2"/>
    <col min="3823" max="3823" width="55" style="2" customWidth="1"/>
    <col min="3824" max="3824" width="28" style="2" customWidth="1"/>
    <col min="3825" max="3825" width="15.140625" style="2" bestFit="1" customWidth="1"/>
    <col min="3826" max="3826" width="22.42578125" style="2" customWidth="1"/>
    <col min="3827" max="3827" width="55" style="2" customWidth="1"/>
    <col min="3828" max="3828" width="28.42578125" style="2" customWidth="1"/>
    <col min="3829" max="3829" width="15.140625" style="2" bestFit="1" customWidth="1"/>
    <col min="3830" max="3854" width="15.42578125" style="2" bestFit="1" customWidth="1"/>
    <col min="3855" max="4078" width="9.140625" style="2"/>
    <col min="4079" max="4079" width="55" style="2" customWidth="1"/>
    <col min="4080" max="4080" width="28" style="2" customWidth="1"/>
    <col min="4081" max="4081" width="15.140625" style="2" bestFit="1" customWidth="1"/>
    <col min="4082" max="4082" width="22.42578125" style="2" customWidth="1"/>
    <col min="4083" max="4083" width="55" style="2" customWidth="1"/>
    <col min="4084" max="4084" width="28.42578125" style="2" customWidth="1"/>
    <col min="4085" max="4085" width="15.140625" style="2" bestFit="1" customWidth="1"/>
    <col min="4086" max="4110" width="15.42578125" style="2" bestFit="1" customWidth="1"/>
    <col min="4111" max="4334" width="9.140625" style="2"/>
    <col min="4335" max="4335" width="55" style="2" customWidth="1"/>
    <col min="4336" max="4336" width="28" style="2" customWidth="1"/>
    <col min="4337" max="4337" width="15.140625" style="2" bestFit="1" customWidth="1"/>
    <col min="4338" max="4338" width="22.42578125" style="2" customWidth="1"/>
    <col min="4339" max="4339" width="55" style="2" customWidth="1"/>
    <col min="4340" max="4340" width="28.42578125" style="2" customWidth="1"/>
    <col min="4341" max="4341" width="15.140625" style="2" bestFit="1" customWidth="1"/>
    <col min="4342" max="4366" width="15.42578125" style="2" bestFit="1" customWidth="1"/>
    <col min="4367" max="4590" width="9.140625" style="2"/>
    <col min="4591" max="4591" width="55" style="2" customWidth="1"/>
    <col min="4592" max="4592" width="28" style="2" customWidth="1"/>
    <col min="4593" max="4593" width="15.140625" style="2" bestFit="1" customWidth="1"/>
    <col min="4594" max="4594" width="22.42578125" style="2" customWidth="1"/>
    <col min="4595" max="4595" width="55" style="2" customWidth="1"/>
    <col min="4596" max="4596" width="28.42578125" style="2" customWidth="1"/>
    <col min="4597" max="4597" width="15.140625" style="2" bestFit="1" customWidth="1"/>
    <col min="4598" max="4622" width="15.42578125" style="2" bestFit="1" customWidth="1"/>
    <col min="4623" max="4846" width="9.140625" style="2"/>
    <col min="4847" max="4847" width="55" style="2" customWidth="1"/>
    <col min="4848" max="4848" width="28" style="2" customWidth="1"/>
    <col min="4849" max="4849" width="15.140625" style="2" bestFit="1" customWidth="1"/>
    <col min="4850" max="4850" width="22.42578125" style="2" customWidth="1"/>
    <col min="4851" max="4851" width="55" style="2" customWidth="1"/>
    <col min="4852" max="4852" width="28.42578125" style="2" customWidth="1"/>
    <col min="4853" max="4853" width="15.140625" style="2" bestFit="1" customWidth="1"/>
    <col min="4854" max="4878" width="15.42578125" style="2" bestFit="1" customWidth="1"/>
    <col min="4879" max="5102" width="9.140625" style="2"/>
    <col min="5103" max="5103" width="55" style="2" customWidth="1"/>
    <col min="5104" max="5104" width="28" style="2" customWidth="1"/>
    <col min="5105" max="5105" width="15.140625" style="2" bestFit="1" customWidth="1"/>
    <col min="5106" max="5106" width="22.42578125" style="2" customWidth="1"/>
    <col min="5107" max="5107" width="55" style="2" customWidth="1"/>
    <col min="5108" max="5108" width="28.42578125" style="2" customWidth="1"/>
    <col min="5109" max="5109" width="15.140625" style="2" bestFit="1" customWidth="1"/>
    <col min="5110" max="5134" width="15.42578125" style="2" bestFit="1" customWidth="1"/>
    <col min="5135" max="5358" width="9.140625" style="2"/>
    <col min="5359" max="5359" width="55" style="2" customWidth="1"/>
    <col min="5360" max="5360" width="28" style="2" customWidth="1"/>
    <col min="5361" max="5361" width="15.140625" style="2" bestFit="1" customWidth="1"/>
    <col min="5362" max="5362" width="22.42578125" style="2" customWidth="1"/>
    <col min="5363" max="5363" width="55" style="2" customWidth="1"/>
    <col min="5364" max="5364" width="28.42578125" style="2" customWidth="1"/>
    <col min="5365" max="5365" width="15.140625" style="2" bestFit="1" customWidth="1"/>
    <col min="5366" max="5390" width="15.42578125" style="2" bestFit="1" customWidth="1"/>
    <col min="5391" max="5614" width="9.140625" style="2"/>
    <col min="5615" max="5615" width="55" style="2" customWidth="1"/>
    <col min="5616" max="5616" width="28" style="2" customWidth="1"/>
    <col min="5617" max="5617" width="15.140625" style="2" bestFit="1" customWidth="1"/>
    <col min="5618" max="5618" width="22.42578125" style="2" customWidth="1"/>
    <col min="5619" max="5619" width="55" style="2" customWidth="1"/>
    <col min="5620" max="5620" width="28.42578125" style="2" customWidth="1"/>
    <col min="5621" max="5621" width="15.140625" style="2" bestFit="1" customWidth="1"/>
    <col min="5622" max="5646" width="15.42578125" style="2" bestFit="1" customWidth="1"/>
    <col min="5647" max="5870" width="9.140625" style="2"/>
    <col min="5871" max="5871" width="55" style="2" customWidth="1"/>
    <col min="5872" max="5872" width="28" style="2" customWidth="1"/>
    <col min="5873" max="5873" width="15.140625" style="2" bestFit="1" customWidth="1"/>
    <col min="5874" max="5874" width="22.42578125" style="2" customWidth="1"/>
    <col min="5875" max="5875" width="55" style="2" customWidth="1"/>
    <col min="5876" max="5876" width="28.42578125" style="2" customWidth="1"/>
    <col min="5877" max="5877" width="15.140625" style="2" bestFit="1" customWidth="1"/>
    <col min="5878" max="5902" width="15.42578125" style="2" bestFit="1" customWidth="1"/>
    <col min="5903" max="6126" width="9.140625" style="2"/>
    <col min="6127" max="6127" width="55" style="2" customWidth="1"/>
    <col min="6128" max="6128" width="28" style="2" customWidth="1"/>
    <col min="6129" max="6129" width="15.140625" style="2" bestFit="1" customWidth="1"/>
    <col min="6130" max="6130" width="22.42578125" style="2" customWidth="1"/>
    <col min="6131" max="6131" width="55" style="2" customWidth="1"/>
    <col min="6132" max="6132" width="28.42578125" style="2" customWidth="1"/>
    <col min="6133" max="6133" width="15.140625" style="2" bestFit="1" customWidth="1"/>
    <col min="6134" max="6158" width="15.42578125" style="2" bestFit="1" customWidth="1"/>
    <col min="6159" max="6382" width="9.140625" style="2"/>
    <col min="6383" max="6383" width="55" style="2" customWidth="1"/>
    <col min="6384" max="6384" width="28" style="2" customWidth="1"/>
    <col min="6385" max="6385" width="15.140625" style="2" bestFit="1" customWidth="1"/>
    <col min="6386" max="6386" width="22.42578125" style="2" customWidth="1"/>
    <col min="6387" max="6387" width="55" style="2" customWidth="1"/>
    <col min="6388" max="6388" width="28.42578125" style="2" customWidth="1"/>
    <col min="6389" max="6389" width="15.140625" style="2" bestFit="1" customWidth="1"/>
    <col min="6390" max="6414" width="15.42578125" style="2" bestFit="1" customWidth="1"/>
    <col min="6415" max="6638" width="9.140625" style="2"/>
    <col min="6639" max="6639" width="55" style="2" customWidth="1"/>
    <col min="6640" max="6640" width="28" style="2" customWidth="1"/>
    <col min="6641" max="6641" width="15.140625" style="2" bestFit="1" customWidth="1"/>
    <col min="6642" max="6642" width="22.42578125" style="2" customWidth="1"/>
    <col min="6643" max="6643" width="55" style="2" customWidth="1"/>
    <col min="6644" max="6644" width="28.42578125" style="2" customWidth="1"/>
    <col min="6645" max="6645" width="15.140625" style="2" bestFit="1" customWidth="1"/>
    <col min="6646" max="6670" width="15.42578125" style="2" bestFit="1" customWidth="1"/>
    <col min="6671" max="6894" width="9.140625" style="2"/>
    <col min="6895" max="6895" width="55" style="2" customWidth="1"/>
    <col min="6896" max="6896" width="28" style="2" customWidth="1"/>
    <col min="6897" max="6897" width="15.140625" style="2" bestFit="1" customWidth="1"/>
    <col min="6898" max="6898" width="22.42578125" style="2" customWidth="1"/>
    <col min="6899" max="6899" width="55" style="2" customWidth="1"/>
    <col min="6900" max="6900" width="28.42578125" style="2" customWidth="1"/>
    <col min="6901" max="6901" width="15.140625" style="2" bestFit="1" customWidth="1"/>
    <col min="6902" max="6926" width="15.42578125" style="2" bestFit="1" customWidth="1"/>
    <col min="6927" max="7150" width="9.140625" style="2"/>
    <col min="7151" max="7151" width="55" style="2" customWidth="1"/>
    <col min="7152" max="7152" width="28" style="2" customWidth="1"/>
    <col min="7153" max="7153" width="15.140625" style="2" bestFit="1" customWidth="1"/>
    <col min="7154" max="7154" width="22.42578125" style="2" customWidth="1"/>
    <col min="7155" max="7155" width="55" style="2" customWidth="1"/>
    <col min="7156" max="7156" width="28.42578125" style="2" customWidth="1"/>
    <col min="7157" max="7157" width="15.140625" style="2" bestFit="1" customWidth="1"/>
    <col min="7158" max="7182" width="15.42578125" style="2" bestFit="1" customWidth="1"/>
    <col min="7183" max="7406" width="9.140625" style="2"/>
    <col min="7407" max="7407" width="55" style="2" customWidth="1"/>
    <col min="7408" max="7408" width="28" style="2" customWidth="1"/>
    <col min="7409" max="7409" width="15.140625" style="2" bestFit="1" customWidth="1"/>
    <col min="7410" max="7410" width="22.42578125" style="2" customWidth="1"/>
    <col min="7411" max="7411" width="55" style="2" customWidth="1"/>
    <col min="7412" max="7412" width="28.42578125" style="2" customWidth="1"/>
    <col min="7413" max="7413" width="15.140625" style="2" bestFit="1" customWidth="1"/>
    <col min="7414" max="7438" width="15.42578125" style="2" bestFit="1" customWidth="1"/>
    <col min="7439" max="7662" width="9.140625" style="2"/>
    <col min="7663" max="7663" width="55" style="2" customWidth="1"/>
    <col min="7664" max="7664" width="28" style="2" customWidth="1"/>
    <col min="7665" max="7665" width="15.140625" style="2" bestFit="1" customWidth="1"/>
    <col min="7666" max="7666" width="22.42578125" style="2" customWidth="1"/>
    <col min="7667" max="7667" width="55" style="2" customWidth="1"/>
    <col min="7668" max="7668" width="28.42578125" style="2" customWidth="1"/>
    <col min="7669" max="7669" width="15.140625" style="2" bestFit="1" customWidth="1"/>
    <col min="7670" max="7694" width="15.42578125" style="2" bestFit="1" customWidth="1"/>
    <col min="7695" max="7918" width="9.140625" style="2"/>
    <col min="7919" max="7919" width="55" style="2" customWidth="1"/>
    <col min="7920" max="7920" width="28" style="2" customWidth="1"/>
    <col min="7921" max="7921" width="15.140625" style="2" bestFit="1" customWidth="1"/>
    <col min="7922" max="7922" width="22.42578125" style="2" customWidth="1"/>
    <col min="7923" max="7923" width="55" style="2" customWidth="1"/>
    <col min="7924" max="7924" width="28.42578125" style="2" customWidth="1"/>
    <col min="7925" max="7925" width="15.140625" style="2" bestFit="1" customWidth="1"/>
    <col min="7926" max="7950" width="15.42578125" style="2" bestFit="1" customWidth="1"/>
    <col min="7951" max="8174" width="9.140625" style="2"/>
    <col min="8175" max="8175" width="55" style="2" customWidth="1"/>
    <col min="8176" max="8176" width="28" style="2" customWidth="1"/>
    <col min="8177" max="8177" width="15.140625" style="2" bestFit="1" customWidth="1"/>
    <col min="8178" max="8178" width="22.42578125" style="2" customWidth="1"/>
    <col min="8179" max="8179" width="55" style="2" customWidth="1"/>
    <col min="8180" max="8180" width="28.42578125" style="2" customWidth="1"/>
    <col min="8181" max="8181" width="15.140625" style="2" bestFit="1" customWidth="1"/>
    <col min="8182" max="8206" width="15.42578125" style="2" bestFit="1" customWidth="1"/>
    <col min="8207" max="8430" width="9.140625" style="2"/>
    <col min="8431" max="8431" width="55" style="2" customWidth="1"/>
    <col min="8432" max="8432" width="28" style="2" customWidth="1"/>
    <col min="8433" max="8433" width="15.140625" style="2" bestFit="1" customWidth="1"/>
    <col min="8434" max="8434" width="22.42578125" style="2" customWidth="1"/>
    <col min="8435" max="8435" width="55" style="2" customWidth="1"/>
    <col min="8436" max="8436" width="28.42578125" style="2" customWidth="1"/>
    <col min="8437" max="8437" width="15.140625" style="2" bestFit="1" customWidth="1"/>
    <col min="8438" max="8462" width="15.42578125" style="2" bestFit="1" customWidth="1"/>
    <col min="8463" max="8686" width="9.140625" style="2"/>
    <col min="8687" max="8687" width="55" style="2" customWidth="1"/>
    <col min="8688" max="8688" width="28" style="2" customWidth="1"/>
    <col min="8689" max="8689" width="15.140625" style="2" bestFit="1" customWidth="1"/>
    <col min="8690" max="8690" width="22.42578125" style="2" customWidth="1"/>
    <col min="8691" max="8691" width="55" style="2" customWidth="1"/>
    <col min="8692" max="8692" width="28.42578125" style="2" customWidth="1"/>
    <col min="8693" max="8693" width="15.140625" style="2" bestFit="1" customWidth="1"/>
    <col min="8694" max="8718" width="15.42578125" style="2" bestFit="1" customWidth="1"/>
    <col min="8719" max="8942" width="9.140625" style="2"/>
    <col min="8943" max="8943" width="55" style="2" customWidth="1"/>
    <col min="8944" max="8944" width="28" style="2" customWidth="1"/>
    <col min="8945" max="8945" width="15.140625" style="2" bestFit="1" customWidth="1"/>
    <col min="8946" max="8946" width="22.42578125" style="2" customWidth="1"/>
    <col min="8947" max="8947" width="55" style="2" customWidth="1"/>
    <col min="8948" max="8948" width="28.42578125" style="2" customWidth="1"/>
    <col min="8949" max="8949" width="15.140625" style="2" bestFit="1" customWidth="1"/>
    <col min="8950" max="8974" width="15.42578125" style="2" bestFit="1" customWidth="1"/>
    <col min="8975" max="9198" width="9.140625" style="2"/>
    <col min="9199" max="9199" width="55" style="2" customWidth="1"/>
    <col min="9200" max="9200" width="28" style="2" customWidth="1"/>
    <col min="9201" max="9201" width="15.140625" style="2" bestFit="1" customWidth="1"/>
    <col min="9202" max="9202" width="22.42578125" style="2" customWidth="1"/>
    <col min="9203" max="9203" width="55" style="2" customWidth="1"/>
    <col min="9204" max="9204" width="28.42578125" style="2" customWidth="1"/>
    <col min="9205" max="9205" width="15.140625" style="2" bestFit="1" customWidth="1"/>
    <col min="9206" max="9230" width="15.42578125" style="2" bestFit="1" customWidth="1"/>
    <col min="9231" max="9454" width="9.140625" style="2"/>
    <col min="9455" max="9455" width="55" style="2" customWidth="1"/>
    <col min="9456" max="9456" width="28" style="2" customWidth="1"/>
    <col min="9457" max="9457" width="15.140625" style="2" bestFit="1" customWidth="1"/>
    <col min="9458" max="9458" width="22.42578125" style="2" customWidth="1"/>
    <col min="9459" max="9459" width="55" style="2" customWidth="1"/>
    <col min="9460" max="9460" width="28.42578125" style="2" customWidth="1"/>
    <col min="9461" max="9461" width="15.140625" style="2" bestFit="1" customWidth="1"/>
    <col min="9462" max="9486" width="15.42578125" style="2" bestFit="1" customWidth="1"/>
    <col min="9487" max="9710" width="9.140625" style="2"/>
    <col min="9711" max="9711" width="55" style="2" customWidth="1"/>
    <col min="9712" max="9712" width="28" style="2" customWidth="1"/>
    <col min="9713" max="9713" width="15.140625" style="2" bestFit="1" customWidth="1"/>
    <col min="9714" max="9714" width="22.42578125" style="2" customWidth="1"/>
    <col min="9715" max="9715" width="55" style="2" customWidth="1"/>
    <col min="9716" max="9716" width="28.42578125" style="2" customWidth="1"/>
    <col min="9717" max="9717" width="15.140625" style="2" bestFit="1" customWidth="1"/>
    <col min="9718" max="9742" width="15.42578125" style="2" bestFit="1" customWidth="1"/>
    <col min="9743" max="9966" width="9.140625" style="2"/>
    <col min="9967" max="9967" width="55" style="2" customWidth="1"/>
    <col min="9968" max="9968" width="28" style="2" customWidth="1"/>
    <col min="9969" max="9969" width="15.140625" style="2" bestFit="1" customWidth="1"/>
    <col min="9970" max="9970" width="22.42578125" style="2" customWidth="1"/>
    <col min="9971" max="9971" width="55" style="2" customWidth="1"/>
    <col min="9972" max="9972" width="28.42578125" style="2" customWidth="1"/>
    <col min="9973" max="9973" width="15.140625" style="2" bestFit="1" customWidth="1"/>
    <col min="9974" max="9998" width="15.42578125" style="2" bestFit="1" customWidth="1"/>
    <col min="9999" max="10222" width="9.140625" style="2"/>
    <col min="10223" max="10223" width="55" style="2" customWidth="1"/>
    <col min="10224" max="10224" width="28" style="2" customWidth="1"/>
    <col min="10225" max="10225" width="15.140625" style="2" bestFit="1" customWidth="1"/>
    <col min="10226" max="10226" width="22.42578125" style="2" customWidth="1"/>
    <col min="10227" max="10227" width="55" style="2" customWidth="1"/>
    <col min="10228" max="10228" width="28.42578125" style="2" customWidth="1"/>
    <col min="10229" max="10229" width="15.140625" style="2" bestFit="1" customWidth="1"/>
    <col min="10230" max="10254" width="15.42578125" style="2" bestFit="1" customWidth="1"/>
    <col min="10255" max="10478" width="9.140625" style="2"/>
    <col min="10479" max="10479" width="55" style="2" customWidth="1"/>
    <col min="10480" max="10480" width="28" style="2" customWidth="1"/>
    <col min="10481" max="10481" width="15.140625" style="2" bestFit="1" customWidth="1"/>
    <col min="10482" max="10482" width="22.42578125" style="2" customWidth="1"/>
    <col min="10483" max="10483" width="55" style="2" customWidth="1"/>
    <col min="10484" max="10484" width="28.42578125" style="2" customWidth="1"/>
    <col min="10485" max="10485" width="15.140625" style="2" bestFit="1" customWidth="1"/>
    <col min="10486" max="10510" width="15.42578125" style="2" bestFit="1" customWidth="1"/>
    <col min="10511" max="10734" width="9.140625" style="2"/>
    <col min="10735" max="10735" width="55" style="2" customWidth="1"/>
    <col min="10736" max="10736" width="28" style="2" customWidth="1"/>
    <col min="10737" max="10737" width="15.140625" style="2" bestFit="1" customWidth="1"/>
    <col min="10738" max="10738" width="22.42578125" style="2" customWidth="1"/>
    <col min="10739" max="10739" width="55" style="2" customWidth="1"/>
    <col min="10740" max="10740" width="28.42578125" style="2" customWidth="1"/>
    <col min="10741" max="10741" width="15.140625" style="2" bestFit="1" customWidth="1"/>
    <col min="10742" max="10766" width="15.42578125" style="2" bestFit="1" customWidth="1"/>
    <col min="10767" max="10990" width="9.140625" style="2"/>
    <col min="10991" max="10991" width="55" style="2" customWidth="1"/>
    <col min="10992" max="10992" width="28" style="2" customWidth="1"/>
    <col min="10993" max="10993" width="15.140625" style="2" bestFit="1" customWidth="1"/>
    <col min="10994" max="10994" width="22.42578125" style="2" customWidth="1"/>
    <col min="10995" max="10995" width="55" style="2" customWidth="1"/>
    <col min="10996" max="10996" width="28.42578125" style="2" customWidth="1"/>
    <col min="10997" max="10997" width="15.140625" style="2" bestFit="1" customWidth="1"/>
    <col min="10998" max="11022" width="15.42578125" style="2" bestFit="1" customWidth="1"/>
    <col min="11023" max="11246" width="9.140625" style="2"/>
    <col min="11247" max="11247" width="55" style="2" customWidth="1"/>
    <col min="11248" max="11248" width="28" style="2" customWidth="1"/>
    <col min="11249" max="11249" width="15.140625" style="2" bestFit="1" customWidth="1"/>
    <col min="11250" max="11250" width="22.42578125" style="2" customWidth="1"/>
    <col min="11251" max="11251" width="55" style="2" customWidth="1"/>
    <col min="11252" max="11252" width="28.42578125" style="2" customWidth="1"/>
    <col min="11253" max="11253" width="15.140625" style="2" bestFit="1" customWidth="1"/>
    <col min="11254" max="11278" width="15.42578125" style="2" bestFit="1" customWidth="1"/>
    <col min="11279" max="11502" width="9.140625" style="2"/>
    <col min="11503" max="11503" width="55" style="2" customWidth="1"/>
    <col min="11504" max="11504" width="28" style="2" customWidth="1"/>
    <col min="11505" max="11505" width="15.140625" style="2" bestFit="1" customWidth="1"/>
    <col min="11506" max="11506" width="22.42578125" style="2" customWidth="1"/>
    <col min="11507" max="11507" width="55" style="2" customWidth="1"/>
    <col min="11508" max="11508" width="28.42578125" style="2" customWidth="1"/>
    <col min="11509" max="11509" width="15.140625" style="2" bestFit="1" customWidth="1"/>
    <col min="11510" max="11534" width="15.42578125" style="2" bestFit="1" customWidth="1"/>
    <col min="11535" max="11758" width="9.140625" style="2"/>
    <col min="11759" max="11759" width="55" style="2" customWidth="1"/>
    <col min="11760" max="11760" width="28" style="2" customWidth="1"/>
    <col min="11761" max="11761" width="15.140625" style="2" bestFit="1" customWidth="1"/>
    <col min="11762" max="11762" width="22.42578125" style="2" customWidth="1"/>
    <col min="11763" max="11763" width="55" style="2" customWidth="1"/>
    <col min="11764" max="11764" width="28.42578125" style="2" customWidth="1"/>
    <col min="11765" max="11765" width="15.140625" style="2" bestFit="1" customWidth="1"/>
    <col min="11766" max="11790" width="15.42578125" style="2" bestFit="1" customWidth="1"/>
    <col min="11791" max="12014" width="9.140625" style="2"/>
    <col min="12015" max="12015" width="55" style="2" customWidth="1"/>
    <col min="12016" max="12016" width="28" style="2" customWidth="1"/>
    <col min="12017" max="12017" width="15.140625" style="2" bestFit="1" customWidth="1"/>
    <col min="12018" max="12018" width="22.42578125" style="2" customWidth="1"/>
    <col min="12019" max="12019" width="55" style="2" customWidth="1"/>
    <col min="12020" max="12020" width="28.42578125" style="2" customWidth="1"/>
    <col min="12021" max="12021" width="15.140625" style="2" bestFit="1" customWidth="1"/>
    <col min="12022" max="12046" width="15.42578125" style="2" bestFit="1" customWidth="1"/>
    <col min="12047" max="12270" width="9.140625" style="2"/>
    <col min="12271" max="12271" width="55" style="2" customWidth="1"/>
    <col min="12272" max="12272" width="28" style="2" customWidth="1"/>
    <col min="12273" max="12273" width="15.140625" style="2" bestFit="1" customWidth="1"/>
    <col min="12274" max="12274" width="22.42578125" style="2" customWidth="1"/>
    <col min="12275" max="12275" width="55" style="2" customWidth="1"/>
    <col min="12276" max="12276" width="28.42578125" style="2" customWidth="1"/>
    <col min="12277" max="12277" width="15.140625" style="2" bestFit="1" customWidth="1"/>
    <col min="12278" max="12302" width="15.42578125" style="2" bestFit="1" customWidth="1"/>
    <col min="12303" max="12526" width="9.140625" style="2"/>
    <col min="12527" max="12527" width="55" style="2" customWidth="1"/>
    <col min="12528" max="12528" width="28" style="2" customWidth="1"/>
    <col min="12529" max="12529" width="15.140625" style="2" bestFit="1" customWidth="1"/>
    <col min="12530" max="12530" width="22.42578125" style="2" customWidth="1"/>
    <col min="12531" max="12531" width="55" style="2" customWidth="1"/>
    <col min="12532" max="12532" width="28.42578125" style="2" customWidth="1"/>
    <col min="12533" max="12533" width="15.140625" style="2" bestFit="1" customWidth="1"/>
    <col min="12534" max="12558" width="15.42578125" style="2" bestFit="1" customWidth="1"/>
    <col min="12559" max="12782" width="9.140625" style="2"/>
    <col min="12783" max="12783" width="55" style="2" customWidth="1"/>
    <col min="12784" max="12784" width="28" style="2" customWidth="1"/>
    <col min="12785" max="12785" width="15.140625" style="2" bestFit="1" customWidth="1"/>
    <col min="12786" max="12786" width="22.42578125" style="2" customWidth="1"/>
    <col min="12787" max="12787" width="55" style="2" customWidth="1"/>
    <col min="12788" max="12788" width="28.42578125" style="2" customWidth="1"/>
    <col min="12789" max="12789" width="15.140625" style="2" bestFit="1" customWidth="1"/>
    <col min="12790" max="12814" width="15.42578125" style="2" bestFit="1" customWidth="1"/>
    <col min="12815" max="13038" width="9.140625" style="2"/>
    <col min="13039" max="13039" width="55" style="2" customWidth="1"/>
    <col min="13040" max="13040" width="28" style="2" customWidth="1"/>
    <col min="13041" max="13041" width="15.140625" style="2" bestFit="1" customWidth="1"/>
    <col min="13042" max="13042" width="22.42578125" style="2" customWidth="1"/>
    <col min="13043" max="13043" width="55" style="2" customWidth="1"/>
    <col min="13044" max="13044" width="28.42578125" style="2" customWidth="1"/>
    <col min="13045" max="13045" width="15.140625" style="2" bestFit="1" customWidth="1"/>
    <col min="13046" max="13070" width="15.42578125" style="2" bestFit="1" customWidth="1"/>
    <col min="13071" max="13294" width="9.140625" style="2"/>
    <col min="13295" max="13295" width="55" style="2" customWidth="1"/>
    <col min="13296" max="13296" width="28" style="2" customWidth="1"/>
    <col min="13297" max="13297" width="15.140625" style="2" bestFit="1" customWidth="1"/>
    <col min="13298" max="13298" width="22.42578125" style="2" customWidth="1"/>
    <col min="13299" max="13299" width="55" style="2" customWidth="1"/>
    <col min="13300" max="13300" width="28.42578125" style="2" customWidth="1"/>
    <col min="13301" max="13301" width="15.140625" style="2" bestFit="1" customWidth="1"/>
    <col min="13302" max="13326" width="15.42578125" style="2" bestFit="1" customWidth="1"/>
    <col min="13327" max="13550" width="9.140625" style="2"/>
    <col min="13551" max="13551" width="55" style="2" customWidth="1"/>
    <col min="13552" max="13552" width="28" style="2" customWidth="1"/>
    <col min="13553" max="13553" width="15.140625" style="2" bestFit="1" customWidth="1"/>
    <col min="13554" max="13554" width="22.42578125" style="2" customWidth="1"/>
    <col min="13555" max="13555" width="55" style="2" customWidth="1"/>
    <col min="13556" max="13556" width="28.42578125" style="2" customWidth="1"/>
    <col min="13557" max="13557" width="15.140625" style="2" bestFit="1" customWidth="1"/>
    <col min="13558" max="13582" width="15.42578125" style="2" bestFit="1" customWidth="1"/>
    <col min="13583" max="13806" width="9.140625" style="2"/>
    <col min="13807" max="13807" width="55" style="2" customWidth="1"/>
    <col min="13808" max="13808" width="28" style="2" customWidth="1"/>
    <col min="13809" max="13809" width="15.140625" style="2" bestFit="1" customWidth="1"/>
    <col min="13810" max="13810" width="22.42578125" style="2" customWidth="1"/>
    <col min="13811" max="13811" width="55" style="2" customWidth="1"/>
    <col min="13812" max="13812" width="28.42578125" style="2" customWidth="1"/>
    <col min="13813" max="13813" width="15.140625" style="2" bestFit="1" customWidth="1"/>
    <col min="13814" max="13838" width="15.42578125" style="2" bestFit="1" customWidth="1"/>
    <col min="13839" max="14062" width="9.140625" style="2"/>
    <col min="14063" max="14063" width="55" style="2" customWidth="1"/>
    <col min="14064" max="14064" width="28" style="2" customWidth="1"/>
    <col min="14065" max="14065" width="15.140625" style="2" bestFit="1" customWidth="1"/>
    <col min="14066" max="14066" width="22.42578125" style="2" customWidth="1"/>
    <col min="14067" max="14067" width="55" style="2" customWidth="1"/>
    <col min="14068" max="14068" width="28.42578125" style="2" customWidth="1"/>
    <col min="14069" max="14069" width="15.140625" style="2" bestFit="1" customWidth="1"/>
    <col min="14070" max="14094" width="15.42578125" style="2" bestFit="1" customWidth="1"/>
    <col min="14095" max="14318" width="9.140625" style="2"/>
    <col min="14319" max="14319" width="55" style="2" customWidth="1"/>
    <col min="14320" max="14320" width="28" style="2" customWidth="1"/>
    <col min="14321" max="14321" width="15.140625" style="2" bestFit="1" customWidth="1"/>
    <col min="14322" max="14322" width="22.42578125" style="2" customWidth="1"/>
    <col min="14323" max="14323" width="55" style="2" customWidth="1"/>
    <col min="14324" max="14324" width="28.42578125" style="2" customWidth="1"/>
    <col min="14325" max="14325" width="15.140625" style="2" bestFit="1" customWidth="1"/>
    <col min="14326" max="14350" width="15.42578125" style="2" bestFit="1" customWidth="1"/>
    <col min="14351" max="14574" width="9.140625" style="2"/>
    <col min="14575" max="14575" width="55" style="2" customWidth="1"/>
    <col min="14576" max="14576" width="28" style="2" customWidth="1"/>
    <col min="14577" max="14577" width="15.140625" style="2" bestFit="1" customWidth="1"/>
    <col min="14578" max="14578" width="22.42578125" style="2" customWidth="1"/>
    <col min="14579" max="14579" width="55" style="2" customWidth="1"/>
    <col min="14580" max="14580" width="28.42578125" style="2" customWidth="1"/>
    <col min="14581" max="14581" width="15.140625" style="2" bestFit="1" customWidth="1"/>
    <col min="14582" max="14606" width="15.42578125" style="2" bestFit="1" customWidth="1"/>
    <col min="14607" max="14830" width="9.140625" style="2"/>
    <col min="14831" max="14831" width="55" style="2" customWidth="1"/>
    <col min="14832" max="14832" width="28" style="2" customWidth="1"/>
    <col min="14833" max="14833" width="15.140625" style="2" bestFit="1" customWidth="1"/>
    <col min="14834" max="14834" width="22.42578125" style="2" customWidth="1"/>
    <col min="14835" max="14835" width="55" style="2" customWidth="1"/>
    <col min="14836" max="14836" width="28.42578125" style="2" customWidth="1"/>
    <col min="14837" max="14837" width="15.140625" style="2" bestFit="1" customWidth="1"/>
    <col min="14838" max="14862" width="15.42578125" style="2" bestFit="1" customWidth="1"/>
    <col min="14863" max="15086" width="9.140625" style="2"/>
    <col min="15087" max="15087" width="55" style="2" customWidth="1"/>
    <col min="15088" max="15088" width="28" style="2" customWidth="1"/>
    <col min="15089" max="15089" width="15.140625" style="2" bestFit="1" customWidth="1"/>
    <col min="15090" max="15090" width="22.42578125" style="2" customWidth="1"/>
    <col min="15091" max="15091" width="55" style="2" customWidth="1"/>
    <col min="15092" max="15092" width="28.42578125" style="2" customWidth="1"/>
    <col min="15093" max="15093" width="15.140625" style="2" bestFit="1" customWidth="1"/>
    <col min="15094" max="15118" width="15.42578125" style="2" bestFit="1" customWidth="1"/>
    <col min="15119" max="15342" width="9.140625" style="2"/>
    <col min="15343" max="15343" width="55" style="2" customWidth="1"/>
    <col min="15344" max="15344" width="28" style="2" customWidth="1"/>
    <col min="15345" max="15345" width="15.140625" style="2" bestFit="1" customWidth="1"/>
    <col min="15346" max="15346" width="22.42578125" style="2" customWidth="1"/>
    <col min="15347" max="15347" width="55" style="2" customWidth="1"/>
    <col min="15348" max="15348" width="28.42578125" style="2" customWidth="1"/>
    <col min="15349" max="15349" width="15.140625" style="2" bestFit="1" customWidth="1"/>
    <col min="15350" max="15374" width="15.42578125" style="2" bestFit="1" customWidth="1"/>
    <col min="15375" max="15598" width="9.140625" style="2"/>
    <col min="15599" max="15599" width="55" style="2" customWidth="1"/>
    <col min="15600" max="15600" width="28" style="2" customWidth="1"/>
    <col min="15601" max="15601" width="15.140625" style="2" bestFit="1" customWidth="1"/>
    <col min="15602" max="15602" width="22.42578125" style="2" customWidth="1"/>
    <col min="15603" max="15603" width="55" style="2" customWidth="1"/>
    <col min="15604" max="15604" width="28.42578125" style="2" customWidth="1"/>
    <col min="15605" max="15605" width="15.140625" style="2" bestFit="1" customWidth="1"/>
    <col min="15606" max="15630" width="15.42578125" style="2" bestFit="1" customWidth="1"/>
    <col min="15631" max="15854" width="9.140625" style="2"/>
    <col min="15855" max="15855" width="55" style="2" customWidth="1"/>
    <col min="15856" max="15856" width="28" style="2" customWidth="1"/>
    <col min="15857" max="15857" width="15.140625" style="2" bestFit="1" customWidth="1"/>
    <col min="15858" max="15858" width="22.42578125" style="2" customWidth="1"/>
    <col min="15859" max="15859" width="55" style="2" customWidth="1"/>
    <col min="15860" max="15860" width="28.42578125" style="2" customWidth="1"/>
    <col min="15861" max="15861" width="15.140625" style="2" bestFit="1" customWidth="1"/>
    <col min="15862" max="15886" width="15.42578125" style="2" bestFit="1" customWidth="1"/>
    <col min="15887" max="16110" width="9.140625" style="2"/>
    <col min="16111" max="16111" width="55" style="2" customWidth="1"/>
    <col min="16112" max="16112" width="28" style="2" customWidth="1"/>
    <col min="16113" max="16113" width="15.140625" style="2" bestFit="1" customWidth="1"/>
    <col min="16114" max="16114" width="22.42578125" style="2" customWidth="1"/>
    <col min="16115" max="16115" width="55" style="2" customWidth="1"/>
    <col min="16116" max="16116" width="28.42578125" style="2" customWidth="1"/>
    <col min="16117" max="16117" width="15.140625" style="2" bestFit="1" customWidth="1"/>
    <col min="16118" max="16142" width="15.42578125" style="2" bestFit="1" customWidth="1"/>
    <col min="16143" max="16384" width="9.140625" style="2"/>
  </cols>
  <sheetData>
    <row r="1" spans="1:21" s="38" customFormat="1" ht="42.75" customHeight="1">
      <c r="A1" s="71" t="s">
        <v>48</v>
      </c>
      <c r="B1" s="72"/>
      <c r="C1" s="72"/>
    </row>
    <row r="2" spans="1:21" ht="21">
      <c r="A2" s="62" t="s">
        <v>107</v>
      </c>
    </row>
    <row r="3" spans="1:21" ht="15.75" thickBot="1">
      <c r="A3" s="56"/>
    </row>
    <row r="4" spans="1:21">
      <c r="A4" s="177" t="s">
        <v>20</v>
      </c>
      <c r="B4" s="178"/>
      <c r="F4" s="49"/>
      <c r="G4" s="49"/>
      <c r="H4" s="49"/>
      <c r="I4" s="49"/>
      <c r="J4" s="49"/>
      <c r="K4" s="49"/>
    </row>
    <row r="5" spans="1:21">
      <c r="A5" s="43" t="s">
        <v>18</v>
      </c>
      <c r="B5" s="55" t="s">
        <v>19</v>
      </c>
      <c r="F5" s="60"/>
      <c r="G5" s="60"/>
      <c r="H5" s="60"/>
      <c r="I5" s="60"/>
      <c r="J5" s="60"/>
    </row>
    <row r="6" spans="1:21">
      <c r="A6" s="3" t="s">
        <v>26</v>
      </c>
      <c r="B6" s="46">
        <v>1</v>
      </c>
      <c r="E6" s="1"/>
      <c r="F6" s="59"/>
      <c r="G6" s="6"/>
      <c r="H6" s="6"/>
      <c r="I6" s="6"/>
      <c r="J6" s="6"/>
      <c r="K6" s="6"/>
    </row>
    <row r="7" spans="1:21">
      <c r="A7" s="3" t="s">
        <v>7</v>
      </c>
      <c r="B7" s="7">
        <v>1</v>
      </c>
      <c r="E7" s="1"/>
      <c r="F7" s="59"/>
      <c r="G7" s="6"/>
      <c r="H7" s="57"/>
      <c r="I7" s="6"/>
      <c r="J7" s="57"/>
      <c r="K7" s="6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>
      <c r="A8" s="3" t="s">
        <v>4</v>
      </c>
      <c r="B8" s="11">
        <v>1</v>
      </c>
      <c r="E8" s="1"/>
      <c r="F8" s="59"/>
      <c r="G8" s="6"/>
      <c r="H8" s="6"/>
      <c r="I8" s="6"/>
      <c r="J8" s="6"/>
      <c r="K8" s="6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>
      <c r="A9" s="3" t="s">
        <v>5</v>
      </c>
      <c r="B9" s="10">
        <v>0.11</v>
      </c>
      <c r="E9" s="1"/>
      <c r="F9" s="6"/>
      <c r="G9" s="6"/>
      <c r="H9" s="6"/>
      <c r="I9" s="6"/>
      <c r="J9" s="6"/>
      <c r="K9" s="6"/>
      <c r="L9" s="12"/>
      <c r="M9" s="9"/>
      <c r="N9" s="9"/>
      <c r="O9" s="9"/>
      <c r="P9" s="9"/>
      <c r="Q9" s="9"/>
      <c r="R9" s="9"/>
      <c r="S9" s="9"/>
      <c r="T9" s="9"/>
      <c r="U9" s="9"/>
    </row>
    <row r="10" spans="1:21">
      <c r="A10" s="3" t="s">
        <v>8</v>
      </c>
      <c r="B10" s="51"/>
      <c r="C10" s="5"/>
      <c r="D10" s="8"/>
      <c r="E10" s="13"/>
      <c r="K10" s="5"/>
      <c r="L10" s="12"/>
      <c r="M10" s="9"/>
      <c r="N10" s="9"/>
      <c r="O10" s="9"/>
      <c r="P10" s="9"/>
      <c r="Q10" s="9"/>
      <c r="R10" s="9"/>
      <c r="S10" s="9"/>
      <c r="T10" s="9"/>
      <c r="U10" s="9"/>
    </row>
    <row r="11" spans="1:21">
      <c r="A11" s="3"/>
      <c r="B11" s="14"/>
      <c r="D11" s="8"/>
      <c r="E11" s="5"/>
      <c r="F11" s="5"/>
      <c r="G11" s="5"/>
      <c r="K11" s="5"/>
      <c r="L11" s="12"/>
      <c r="M11" s="9"/>
      <c r="N11" s="9"/>
      <c r="O11" s="9"/>
      <c r="P11" s="9"/>
      <c r="Q11" s="9"/>
      <c r="R11" s="9"/>
      <c r="S11" s="9"/>
      <c r="T11" s="9"/>
      <c r="U11" s="9"/>
    </row>
    <row r="12" spans="1:21">
      <c r="A12" s="3"/>
      <c r="B12" s="14"/>
      <c r="D12" s="8"/>
      <c r="E12" s="5"/>
      <c r="F12" s="5"/>
      <c r="G12" s="5"/>
      <c r="K12" s="5"/>
      <c r="L12" s="12"/>
      <c r="M12" s="9"/>
    </row>
    <row r="13" spans="1:21">
      <c r="A13" s="3" t="s">
        <v>132</v>
      </c>
      <c r="B13" s="45">
        <v>450</v>
      </c>
      <c r="C13" s="27"/>
      <c r="D13" s="8"/>
      <c r="E13" s="5"/>
      <c r="G13" s="5"/>
      <c r="K13" s="5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>
      <c r="A14" s="3" t="s">
        <v>133</v>
      </c>
      <c r="B14" s="45">
        <v>46</v>
      </c>
      <c r="C14" s="27"/>
      <c r="D14" s="8"/>
      <c r="E14" s="5"/>
      <c r="G14" s="5"/>
      <c r="K14" s="5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>
      <c r="A15" s="20" t="s">
        <v>130</v>
      </c>
      <c r="B15" s="45">
        <f>B13-B14</f>
        <v>404</v>
      </c>
      <c r="C15" s="27"/>
      <c r="D15" s="8"/>
      <c r="E15" s="5"/>
      <c r="G15" s="5"/>
      <c r="K15" s="5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>
      <c r="A16" s="20" t="s">
        <v>134</v>
      </c>
      <c r="B16" s="45">
        <f>B15*3.67</f>
        <v>1482.68</v>
      </c>
      <c r="C16" s="27"/>
      <c r="D16" s="8"/>
      <c r="E16" s="5"/>
      <c r="G16" s="5"/>
      <c r="K16" s="5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>
      <c r="A17" s="20"/>
      <c r="B17" s="45"/>
      <c r="C17" s="27"/>
      <c r="D17" s="8"/>
      <c r="E17" s="5"/>
      <c r="G17" s="5"/>
      <c r="K17" s="5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>
      <c r="A18" s="20"/>
      <c r="B18" s="45"/>
      <c r="C18" s="27"/>
      <c r="D18" s="8"/>
      <c r="E18" s="5"/>
      <c r="G18" s="5"/>
      <c r="K18" s="5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>
      <c r="A19" s="3" t="s">
        <v>9</v>
      </c>
      <c r="B19" s="15">
        <v>0.05</v>
      </c>
      <c r="D19" s="8"/>
      <c r="E19" s="13"/>
      <c r="F19" s="179"/>
      <c r="G19" s="179"/>
      <c r="H19" s="179"/>
      <c r="K19" s="5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>
      <c r="A20" s="3" t="s">
        <v>24</v>
      </c>
      <c r="B20" s="16">
        <v>25</v>
      </c>
      <c r="E20" s="27"/>
      <c r="F20" s="52"/>
      <c r="G20" s="52"/>
      <c r="H20" s="52"/>
      <c r="K20" s="5"/>
      <c r="L20" s="12"/>
      <c r="M20" s="9"/>
      <c r="N20" s="9"/>
      <c r="O20" s="9"/>
      <c r="P20" s="9"/>
      <c r="Q20" s="9"/>
      <c r="R20" s="9"/>
      <c r="S20" s="9"/>
      <c r="T20" s="9"/>
      <c r="U20" s="9"/>
    </row>
    <row r="21" spans="1:21">
      <c r="A21" s="17" t="s">
        <v>25</v>
      </c>
      <c r="B21" s="18">
        <v>10</v>
      </c>
      <c r="E21" s="27"/>
      <c r="F21" s="53"/>
      <c r="G21" s="53"/>
      <c r="H21" s="53"/>
      <c r="K21" s="5"/>
      <c r="L21" s="12"/>
      <c r="M21" s="9"/>
      <c r="N21" s="9"/>
      <c r="O21" s="9"/>
      <c r="P21" s="9"/>
      <c r="Q21" s="9"/>
      <c r="R21" s="9"/>
      <c r="S21" s="9"/>
      <c r="T21" s="9"/>
      <c r="U21" s="9"/>
    </row>
    <row r="22" spans="1:21">
      <c r="A22" s="3"/>
      <c r="B22" s="19"/>
      <c r="C22" s="29"/>
      <c r="E22" s="27"/>
      <c r="F22" s="53"/>
      <c r="G22" s="53"/>
      <c r="H22" s="53"/>
    </row>
    <row r="23" spans="1:21">
      <c r="A23" s="3"/>
      <c r="B23" s="19"/>
      <c r="C23" s="11"/>
      <c r="E23" s="27"/>
      <c r="F23" s="53"/>
      <c r="G23" s="53"/>
      <c r="H23" s="53"/>
    </row>
    <row r="24" spans="1:21">
      <c r="A24" s="20" t="s">
        <v>23</v>
      </c>
      <c r="B24" s="21"/>
      <c r="C24" s="48"/>
      <c r="E24" s="27"/>
      <c r="F24" s="53"/>
      <c r="G24" s="53"/>
      <c r="H24" s="53"/>
    </row>
    <row r="25" spans="1:21" ht="17.25">
      <c r="A25" s="43" t="s">
        <v>6</v>
      </c>
      <c r="B25" s="55" t="s">
        <v>21</v>
      </c>
      <c r="C25" s="55" t="s">
        <v>22</v>
      </c>
    </row>
    <row r="26" spans="1:21">
      <c r="A26" s="3" t="s">
        <v>27</v>
      </c>
      <c r="B26" s="42">
        <f>NPV(B$9,B64:Z64)/$B$6</f>
        <v>3909.5122830830592</v>
      </c>
      <c r="C26" s="22">
        <f>B26/25</f>
        <v>156.38049132332236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21">
      <c r="A27" s="3" t="s">
        <v>28</v>
      </c>
      <c r="B27" s="42">
        <f>NPV(B$9,B65:Z65)/$B$6</f>
        <v>10321.101472272245</v>
      </c>
      <c r="C27" s="22">
        <f>B27/25</f>
        <v>412.84405889088981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21">
      <c r="A28" s="3" t="s">
        <v>29</v>
      </c>
      <c r="B28" s="42">
        <f>NPV(B$9,B66:Z66)/$B$6</f>
        <v>19938.485256056032</v>
      </c>
      <c r="C28" s="22">
        <f>B28/25</f>
        <v>797.53941024224127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1:21">
      <c r="A29" s="47" t="s">
        <v>30</v>
      </c>
      <c r="B29" s="42">
        <f>NPV(B$9,B67:Z67)/$B$6</f>
        <v>39974.701472272274</v>
      </c>
      <c r="C29" s="22">
        <f>B29/25</f>
        <v>1598.9880588908909</v>
      </c>
    </row>
    <row r="32" spans="1:21">
      <c r="A32" s="24" t="s">
        <v>0</v>
      </c>
      <c r="E32" s="25"/>
      <c r="F32" s="26"/>
    </row>
    <row r="33" spans="1:26">
      <c r="A33" s="24"/>
    </row>
    <row r="34" spans="1:26">
      <c r="A34" s="27" t="s">
        <v>10</v>
      </c>
    </row>
    <row r="35" spans="1:26">
      <c r="A35" s="28" t="s">
        <v>1</v>
      </c>
      <c r="B35" s="29">
        <v>2011</v>
      </c>
      <c r="C35" s="29">
        <v>2012</v>
      </c>
      <c r="D35" s="29">
        <v>2013</v>
      </c>
      <c r="E35" s="29">
        <v>2014</v>
      </c>
      <c r="F35" s="29">
        <v>2015</v>
      </c>
      <c r="G35" s="29">
        <v>2016</v>
      </c>
      <c r="H35" s="29">
        <v>2017</v>
      </c>
      <c r="I35" s="29">
        <v>2018</v>
      </c>
      <c r="J35" s="29">
        <v>2019</v>
      </c>
      <c r="K35" s="29">
        <v>2020</v>
      </c>
      <c r="L35" s="29">
        <v>2021</v>
      </c>
      <c r="M35" s="29">
        <v>2022</v>
      </c>
      <c r="N35" s="29">
        <v>2023</v>
      </c>
      <c r="O35" s="29">
        <v>2024</v>
      </c>
      <c r="P35" s="29">
        <v>2025</v>
      </c>
      <c r="Q35" s="29">
        <v>2026</v>
      </c>
      <c r="R35" s="29">
        <v>2027</v>
      </c>
      <c r="S35" s="29">
        <v>2028</v>
      </c>
      <c r="T35" s="29">
        <v>2029</v>
      </c>
      <c r="U35" s="29">
        <v>2030</v>
      </c>
      <c r="V35" s="29">
        <v>2031</v>
      </c>
      <c r="W35" s="29">
        <v>2032</v>
      </c>
      <c r="X35" s="29">
        <v>2033</v>
      </c>
      <c r="Y35" s="29">
        <v>2034</v>
      </c>
      <c r="Z35" s="29">
        <v>2035</v>
      </c>
    </row>
    <row r="36" spans="1:26">
      <c r="A36" s="30" t="s">
        <v>2</v>
      </c>
      <c r="B36" s="31">
        <v>1</v>
      </c>
      <c r="C36" s="31">
        <v>2</v>
      </c>
      <c r="D36" s="31">
        <v>3</v>
      </c>
      <c r="E36" s="31">
        <v>4</v>
      </c>
      <c r="F36" s="31">
        <v>5</v>
      </c>
      <c r="G36" s="31">
        <v>6</v>
      </c>
      <c r="H36" s="31">
        <v>7</v>
      </c>
      <c r="I36" s="31">
        <v>8</v>
      </c>
      <c r="J36" s="31">
        <v>9</v>
      </c>
      <c r="K36" s="31">
        <v>10</v>
      </c>
      <c r="L36" s="31">
        <v>11</v>
      </c>
      <c r="M36" s="31">
        <v>12</v>
      </c>
      <c r="N36" s="31">
        <v>13</v>
      </c>
      <c r="O36" s="31">
        <v>14</v>
      </c>
      <c r="P36" s="31">
        <v>15</v>
      </c>
      <c r="Q36" s="31">
        <v>16</v>
      </c>
      <c r="R36" s="31">
        <v>17</v>
      </c>
      <c r="S36" s="31">
        <v>18</v>
      </c>
      <c r="T36" s="31">
        <v>19</v>
      </c>
      <c r="U36" s="31">
        <v>20</v>
      </c>
      <c r="V36" s="31">
        <v>21</v>
      </c>
      <c r="W36" s="31">
        <v>22</v>
      </c>
      <c r="X36" s="31">
        <v>23</v>
      </c>
      <c r="Y36" s="31">
        <v>24</v>
      </c>
      <c r="Z36" s="31">
        <v>25</v>
      </c>
    </row>
    <row r="37" spans="1:26">
      <c r="A37" s="54" t="s">
        <v>131</v>
      </c>
      <c r="B37" s="32">
        <f>$B$6*$B$7*$B$16</f>
        <v>1482.68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</row>
    <row r="38" spans="1:26">
      <c r="A38" s="1"/>
      <c r="C38" s="33"/>
      <c r="D38" s="13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>
      <c r="A39" s="27" t="s">
        <v>11</v>
      </c>
      <c r="C39" s="13"/>
      <c r="D39" s="13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>
      <c r="A40" s="28" t="s">
        <v>1</v>
      </c>
      <c r="B40" s="29">
        <v>2011</v>
      </c>
      <c r="C40" s="29">
        <v>2012</v>
      </c>
      <c r="D40" s="29">
        <v>2013</v>
      </c>
      <c r="E40" s="29">
        <v>2014</v>
      </c>
      <c r="F40" s="29">
        <v>2015</v>
      </c>
      <c r="G40" s="29">
        <v>2016</v>
      </c>
      <c r="H40" s="29">
        <v>2017</v>
      </c>
      <c r="I40" s="29">
        <v>2018</v>
      </c>
      <c r="J40" s="29">
        <v>2019</v>
      </c>
      <c r="K40" s="29">
        <v>2020</v>
      </c>
      <c r="L40" s="29">
        <v>2021</v>
      </c>
      <c r="M40" s="29">
        <v>2022</v>
      </c>
      <c r="N40" s="29">
        <v>2023</v>
      </c>
      <c r="O40" s="29">
        <v>2024</v>
      </c>
      <c r="P40" s="29">
        <v>2025</v>
      </c>
      <c r="Q40" s="29">
        <v>2026</v>
      </c>
      <c r="R40" s="29">
        <v>2027</v>
      </c>
      <c r="S40" s="29">
        <v>2028</v>
      </c>
      <c r="T40" s="29">
        <v>2029</v>
      </c>
      <c r="U40" s="29">
        <v>2030</v>
      </c>
      <c r="V40" s="29">
        <v>2031</v>
      </c>
      <c r="W40" s="29">
        <v>2032</v>
      </c>
      <c r="X40" s="29">
        <v>2033</v>
      </c>
      <c r="Y40" s="29">
        <v>2034</v>
      </c>
      <c r="Z40" s="29">
        <v>2035</v>
      </c>
    </row>
    <row r="41" spans="1:26">
      <c r="A41" s="30" t="s">
        <v>2</v>
      </c>
      <c r="B41" s="31">
        <v>1</v>
      </c>
      <c r="C41" s="31">
        <v>2</v>
      </c>
      <c r="D41" s="31">
        <v>3</v>
      </c>
      <c r="E41" s="31">
        <v>4</v>
      </c>
      <c r="F41" s="31">
        <v>5</v>
      </c>
      <c r="G41" s="31">
        <v>6</v>
      </c>
      <c r="H41" s="31">
        <v>7</v>
      </c>
      <c r="I41" s="31">
        <v>8</v>
      </c>
      <c r="J41" s="31">
        <v>9</v>
      </c>
      <c r="K41" s="31">
        <v>10</v>
      </c>
      <c r="L41" s="31">
        <v>11</v>
      </c>
      <c r="M41" s="31">
        <v>12</v>
      </c>
      <c r="N41" s="31">
        <v>13</v>
      </c>
      <c r="O41" s="31">
        <v>14</v>
      </c>
      <c r="P41" s="31">
        <v>15</v>
      </c>
      <c r="Q41" s="31">
        <v>16</v>
      </c>
      <c r="R41" s="31">
        <v>17</v>
      </c>
      <c r="S41" s="31">
        <v>18</v>
      </c>
      <c r="T41" s="31">
        <v>19</v>
      </c>
      <c r="U41" s="31">
        <v>20</v>
      </c>
      <c r="V41" s="31">
        <v>21</v>
      </c>
      <c r="W41" s="31">
        <v>22</v>
      </c>
      <c r="X41" s="31">
        <v>23</v>
      </c>
      <c r="Y41" s="31">
        <v>24</v>
      </c>
      <c r="Z41" s="31">
        <v>25</v>
      </c>
    </row>
    <row r="42" spans="1:26">
      <c r="A42" s="44" t="s">
        <v>27</v>
      </c>
      <c r="B42" s="34">
        <v>3</v>
      </c>
      <c r="C42" s="34">
        <v>3</v>
      </c>
      <c r="D42" s="34">
        <v>3</v>
      </c>
      <c r="E42" s="34">
        <v>3</v>
      </c>
      <c r="F42" s="34">
        <v>3</v>
      </c>
      <c r="G42" s="34">
        <v>3</v>
      </c>
      <c r="H42" s="34">
        <v>3</v>
      </c>
      <c r="I42" s="34">
        <v>3</v>
      </c>
      <c r="J42" s="34">
        <v>3</v>
      </c>
      <c r="K42" s="34">
        <v>3</v>
      </c>
      <c r="L42" s="34">
        <v>3</v>
      </c>
      <c r="M42" s="34">
        <v>3</v>
      </c>
      <c r="N42" s="34">
        <v>3</v>
      </c>
      <c r="O42" s="34">
        <v>3</v>
      </c>
      <c r="P42" s="34">
        <v>3</v>
      </c>
      <c r="Q42" s="34">
        <v>3</v>
      </c>
      <c r="R42" s="34">
        <v>3</v>
      </c>
      <c r="S42" s="34">
        <v>3</v>
      </c>
      <c r="T42" s="34">
        <v>3</v>
      </c>
      <c r="U42" s="34">
        <v>3</v>
      </c>
      <c r="V42" s="34">
        <v>3</v>
      </c>
      <c r="W42" s="34">
        <v>3</v>
      </c>
      <c r="X42" s="34">
        <v>3</v>
      </c>
      <c r="Y42" s="34">
        <v>3</v>
      </c>
      <c r="Z42" s="34">
        <v>3</v>
      </c>
    </row>
    <row r="43" spans="1:26">
      <c r="A43" s="44" t="s">
        <v>28</v>
      </c>
      <c r="B43" s="34">
        <v>7.8</v>
      </c>
      <c r="C43" s="34">
        <v>7.8</v>
      </c>
      <c r="D43" s="34">
        <v>7.8</v>
      </c>
      <c r="E43" s="34">
        <v>7.8</v>
      </c>
      <c r="F43" s="34">
        <v>7.8</v>
      </c>
      <c r="G43" s="34">
        <v>7.8</v>
      </c>
      <c r="H43" s="34">
        <v>7.8</v>
      </c>
      <c r="I43" s="34">
        <v>7.8</v>
      </c>
      <c r="J43" s="34">
        <v>7.8</v>
      </c>
      <c r="K43" s="34">
        <v>7.8</v>
      </c>
      <c r="L43" s="34">
        <v>7.8</v>
      </c>
      <c r="M43" s="34">
        <v>7.8</v>
      </c>
      <c r="N43" s="34">
        <v>7.8</v>
      </c>
      <c r="O43" s="34">
        <v>7.8</v>
      </c>
      <c r="P43" s="34">
        <v>7.8</v>
      </c>
      <c r="Q43" s="34">
        <v>7.8</v>
      </c>
      <c r="R43" s="34">
        <v>7.8</v>
      </c>
      <c r="S43" s="34">
        <v>7.8</v>
      </c>
      <c r="T43" s="34">
        <v>7.8</v>
      </c>
      <c r="U43" s="34">
        <v>7.8</v>
      </c>
      <c r="V43" s="34">
        <v>7.8</v>
      </c>
      <c r="W43" s="34">
        <v>7.8</v>
      </c>
      <c r="X43" s="34">
        <v>7.8</v>
      </c>
      <c r="Y43" s="34">
        <v>7.8</v>
      </c>
      <c r="Z43" s="34">
        <v>7.8</v>
      </c>
    </row>
    <row r="44" spans="1:26">
      <c r="A44" s="44" t="s">
        <v>29</v>
      </c>
      <c r="B44" s="34">
        <v>15</v>
      </c>
      <c r="C44" s="34">
        <v>15</v>
      </c>
      <c r="D44" s="34">
        <v>15</v>
      </c>
      <c r="E44" s="34">
        <v>15</v>
      </c>
      <c r="F44" s="34">
        <v>15</v>
      </c>
      <c r="G44" s="34">
        <v>15</v>
      </c>
      <c r="H44" s="34">
        <v>15</v>
      </c>
      <c r="I44" s="34">
        <v>15</v>
      </c>
      <c r="J44" s="34">
        <v>15</v>
      </c>
      <c r="K44" s="34">
        <v>15</v>
      </c>
      <c r="L44" s="34">
        <v>15</v>
      </c>
      <c r="M44" s="34">
        <v>15</v>
      </c>
      <c r="N44" s="34">
        <v>15</v>
      </c>
      <c r="O44" s="34">
        <v>15</v>
      </c>
      <c r="P44" s="34">
        <v>15</v>
      </c>
      <c r="Q44" s="34">
        <v>15</v>
      </c>
      <c r="R44" s="34">
        <v>15</v>
      </c>
      <c r="S44" s="34">
        <v>15</v>
      </c>
      <c r="T44" s="34">
        <v>15</v>
      </c>
      <c r="U44" s="34">
        <v>15</v>
      </c>
      <c r="V44" s="34">
        <v>15</v>
      </c>
      <c r="W44" s="34">
        <v>15</v>
      </c>
      <c r="X44" s="34">
        <v>15</v>
      </c>
      <c r="Y44" s="34">
        <v>15</v>
      </c>
      <c r="Z44" s="34">
        <v>15</v>
      </c>
    </row>
    <row r="45" spans="1:26">
      <c r="A45" s="1" t="s">
        <v>30</v>
      </c>
      <c r="B45" s="34">
        <v>30</v>
      </c>
      <c r="C45" s="34">
        <v>30</v>
      </c>
      <c r="D45" s="34">
        <v>30</v>
      </c>
      <c r="E45" s="34">
        <v>30</v>
      </c>
      <c r="F45" s="34">
        <v>30</v>
      </c>
      <c r="G45" s="34">
        <v>30</v>
      </c>
      <c r="H45" s="34">
        <v>30</v>
      </c>
      <c r="I45" s="34">
        <v>30</v>
      </c>
      <c r="J45" s="34">
        <v>30</v>
      </c>
      <c r="K45" s="34">
        <v>30</v>
      </c>
      <c r="L45" s="34">
        <v>30</v>
      </c>
      <c r="M45" s="34">
        <v>30</v>
      </c>
      <c r="N45" s="34">
        <v>30</v>
      </c>
      <c r="O45" s="34">
        <v>30</v>
      </c>
      <c r="P45" s="34">
        <v>30</v>
      </c>
      <c r="Q45" s="34">
        <v>30</v>
      </c>
      <c r="R45" s="34">
        <v>30</v>
      </c>
      <c r="S45" s="34">
        <v>30</v>
      </c>
      <c r="T45" s="34">
        <v>30</v>
      </c>
      <c r="U45" s="34">
        <v>30</v>
      </c>
      <c r="V45" s="34">
        <v>30</v>
      </c>
      <c r="W45" s="34">
        <v>30</v>
      </c>
      <c r="X45" s="34">
        <v>30</v>
      </c>
      <c r="Y45" s="34">
        <v>30</v>
      </c>
      <c r="Z45" s="34">
        <v>30</v>
      </c>
    </row>
    <row r="46" spans="1:26">
      <c r="A46" s="1"/>
    </row>
    <row r="47" spans="1:26">
      <c r="A47" s="27" t="s">
        <v>12</v>
      </c>
    </row>
    <row r="48" spans="1:26">
      <c r="A48" s="28" t="s">
        <v>1</v>
      </c>
      <c r="B48" s="29">
        <v>2011</v>
      </c>
      <c r="C48" s="29">
        <v>2012</v>
      </c>
      <c r="D48" s="29">
        <v>2013</v>
      </c>
      <c r="E48" s="29">
        <v>2014</v>
      </c>
      <c r="F48" s="29">
        <v>2015</v>
      </c>
      <c r="G48" s="29">
        <v>2016</v>
      </c>
      <c r="H48" s="29">
        <v>2017</v>
      </c>
      <c r="I48" s="29">
        <v>2018</v>
      </c>
      <c r="J48" s="29">
        <v>2019</v>
      </c>
      <c r="K48" s="29">
        <v>2020</v>
      </c>
      <c r="L48" s="29">
        <v>2021</v>
      </c>
      <c r="M48" s="29">
        <v>2022</v>
      </c>
      <c r="N48" s="29">
        <v>2023</v>
      </c>
      <c r="O48" s="29">
        <v>2024</v>
      </c>
      <c r="P48" s="29">
        <v>2025</v>
      </c>
      <c r="Q48" s="29">
        <v>2026</v>
      </c>
      <c r="R48" s="29">
        <v>2027</v>
      </c>
      <c r="S48" s="29">
        <v>2028</v>
      </c>
      <c r="T48" s="29">
        <v>2029</v>
      </c>
      <c r="U48" s="29">
        <v>2030</v>
      </c>
      <c r="V48" s="29">
        <v>2031</v>
      </c>
      <c r="W48" s="29">
        <v>2032</v>
      </c>
      <c r="X48" s="29">
        <v>2033</v>
      </c>
      <c r="Y48" s="29">
        <v>2034</v>
      </c>
      <c r="Z48" s="29">
        <v>2035</v>
      </c>
    </row>
    <row r="49" spans="1:27">
      <c r="A49" s="30" t="s">
        <v>2</v>
      </c>
      <c r="B49" s="31">
        <v>1</v>
      </c>
      <c r="C49" s="31">
        <v>2</v>
      </c>
      <c r="D49" s="31">
        <v>3</v>
      </c>
      <c r="E49" s="31">
        <v>4</v>
      </c>
      <c r="F49" s="31">
        <v>5</v>
      </c>
      <c r="G49" s="31">
        <v>6</v>
      </c>
      <c r="H49" s="31">
        <v>7</v>
      </c>
      <c r="I49" s="31">
        <v>8</v>
      </c>
      <c r="J49" s="31">
        <v>9</v>
      </c>
      <c r="K49" s="31">
        <v>10</v>
      </c>
      <c r="L49" s="31">
        <v>11</v>
      </c>
      <c r="M49" s="31">
        <v>12</v>
      </c>
      <c r="N49" s="31">
        <v>13</v>
      </c>
      <c r="O49" s="31">
        <v>14</v>
      </c>
      <c r="P49" s="31">
        <v>15</v>
      </c>
      <c r="Q49" s="31">
        <v>16</v>
      </c>
      <c r="R49" s="31">
        <v>17</v>
      </c>
      <c r="S49" s="31">
        <v>18</v>
      </c>
      <c r="T49" s="31">
        <v>19</v>
      </c>
      <c r="U49" s="31">
        <v>20</v>
      </c>
      <c r="V49" s="31">
        <v>21</v>
      </c>
      <c r="W49" s="31">
        <v>22</v>
      </c>
      <c r="X49" s="31">
        <v>23</v>
      </c>
      <c r="Y49" s="31">
        <v>24</v>
      </c>
      <c r="Z49" s="31">
        <v>25</v>
      </c>
    </row>
    <row r="50" spans="1:27">
      <c r="A50" s="44" t="s">
        <v>27</v>
      </c>
      <c r="B50" s="35">
        <f t="shared" ref="B50:Z53" si="0">B42*B$37</f>
        <v>4448.04</v>
      </c>
      <c r="C50" s="35">
        <f t="shared" si="0"/>
        <v>0</v>
      </c>
      <c r="D50" s="35">
        <f t="shared" si="0"/>
        <v>0</v>
      </c>
      <c r="E50" s="35">
        <f t="shared" si="0"/>
        <v>0</v>
      </c>
      <c r="F50" s="35">
        <f t="shared" si="0"/>
        <v>0</v>
      </c>
      <c r="G50" s="35">
        <f t="shared" si="0"/>
        <v>0</v>
      </c>
      <c r="H50" s="35">
        <f t="shared" si="0"/>
        <v>0</v>
      </c>
      <c r="I50" s="35">
        <f t="shared" si="0"/>
        <v>0</v>
      </c>
      <c r="J50" s="35">
        <f t="shared" si="0"/>
        <v>0</v>
      </c>
      <c r="K50" s="35">
        <f t="shared" si="0"/>
        <v>0</v>
      </c>
      <c r="L50" s="35">
        <f t="shared" si="0"/>
        <v>0</v>
      </c>
      <c r="M50" s="35">
        <f t="shared" si="0"/>
        <v>0</v>
      </c>
      <c r="N50" s="35">
        <f t="shared" si="0"/>
        <v>0</v>
      </c>
      <c r="O50" s="35">
        <f t="shared" si="0"/>
        <v>0</v>
      </c>
      <c r="P50" s="35">
        <f t="shared" si="0"/>
        <v>0</v>
      </c>
      <c r="Q50" s="35">
        <f t="shared" si="0"/>
        <v>0</v>
      </c>
      <c r="R50" s="35">
        <f t="shared" si="0"/>
        <v>0</v>
      </c>
      <c r="S50" s="35">
        <f t="shared" si="0"/>
        <v>0</v>
      </c>
      <c r="T50" s="35">
        <f t="shared" si="0"/>
        <v>0</v>
      </c>
      <c r="U50" s="35">
        <f t="shared" si="0"/>
        <v>0</v>
      </c>
      <c r="V50" s="35">
        <f t="shared" si="0"/>
        <v>0</v>
      </c>
      <c r="W50" s="35">
        <f t="shared" si="0"/>
        <v>0</v>
      </c>
      <c r="X50" s="35">
        <f t="shared" si="0"/>
        <v>0</v>
      </c>
      <c r="Y50" s="35">
        <f t="shared" si="0"/>
        <v>0</v>
      </c>
      <c r="Z50" s="35">
        <f t="shared" si="0"/>
        <v>0</v>
      </c>
    </row>
    <row r="51" spans="1:27">
      <c r="A51" s="44" t="s">
        <v>28</v>
      </c>
      <c r="B51" s="35">
        <f t="shared" si="0"/>
        <v>11564.904</v>
      </c>
      <c r="C51" s="35">
        <f t="shared" si="0"/>
        <v>0</v>
      </c>
      <c r="D51" s="35">
        <f t="shared" si="0"/>
        <v>0</v>
      </c>
      <c r="E51" s="35">
        <f t="shared" si="0"/>
        <v>0</v>
      </c>
      <c r="F51" s="35">
        <f t="shared" si="0"/>
        <v>0</v>
      </c>
      <c r="G51" s="35">
        <f t="shared" si="0"/>
        <v>0</v>
      </c>
      <c r="H51" s="35">
        <f t="shared" si="0"/>
        <v>0</v>
      </c>
      <c r="I51" s="35">
        <f t="shared" si="0"/>
        <v>0</v>
      </c>
      <c r="J51" s="35">
        <f t="shared" si="0"/>
        <v>0</v>
      </c>
      <c r="K51" s="35">
        <f t="shared" si="0"/>
        <v>0</v>
      </c>
      <c r="L51" s="35">
        <f t="shared" si="0"/>
        <v>0</v>
      </c>
      <c r="M51" s="35">
        <f t="shared" si="0"/>
        <v>0</v>
      </c>
      <c r="N51" s="35">
        <f t="shared" si="0"/>
        <v>0</v>
      </c>
      <c r="O51" s="35">
        <f t="shared" si="0"/>
        <v>0</v>
      </c>
      <c r="P51" s="35">
        <f t="shared" si="0"/>
        <v>0</v>
      </c>
      <c r="Q51" s="35">
        <f t="shared" si="0"/>
        <v>0</v>
      </c>
      <c r="R51" s="35">
        <f t="shared" si="0"/>
        <v>0</v>
      </c>
      <c r="S51" s="35">
        <f t="shared" si="0"/>
        <v>0</v>
      </c>
      <c r="T51" s="35">
        <f t="shared" si="0"/>
        <v>0</v>
      </c>
      <c r="U51" s="35">
        <f t="shared" si="0"/>
        <v>0</v>
      </c>
      <c r="V51" s="35">
        <f t="shared" si="0"/>
        <v>0</v>
      </c>
      <c r="W51" s="35">
        <f t="shared" si="0"/>
        <v>0</v>
      </c>
      <c r="X51" s="35">
        <f t="shared" si="0"/>
        <v>0</v>
      </c>
      <c r="Y51" s="35">
        <f t="shared" si="0"/>
        <v>0</v>
      </c>
      <c r="Z51" s="35">
        <f t="shared" si="0"/>
        <v>0</v>
      </c>
    </row>
    <row r="52" spans="1:27">
      <c r="A52" s="44" t="s">
        <v>29</v>
      </c>
      <c r="B52" s="35">
        <f t="shared" si="0"/>
        <v>22240.2</v>
      </c>
      <c r="C52" s="35">
        <f t="shared" si="0"/>
        <v>0</v>
      </c>
      <c r="D52" s="35">
        <f t="shared" si="0"/>
        <v>0</v>
      </c>
      <c r="E52" s="35">
        <f t="shared" si="0"/>
        <v>0</v>
      </c>
      <c r="F52" s="35">
        <f t="shared" si="0"/>
        <v>0</v>
      </c>
      <c r="G52" s="35">
        <f t="shared" si="0"/>
        <v>0</v>
      </c>
      <c r="H52" s="35">
        <f t="shared" si="0"/>
        <v>0</v>
      </c>
      <c r="I52" s="35">
        <f t="shared" si="0"/>
        <v>0</v>
      </c>
      <c r="J52" s="35">
        <f t="shared" si="0"/>
        <v>0</v>
      </c>
      <c r="K52" s="35">
        <f t="shared" si="0"/>
        <v>0</v>
      </c>
      <c r="L52" s="35">
        <f t="shared" si="0"/>
        <v>0</v>
      </c>
      <c r="M52" s="35">
        <f t="shared" si="0"/>
        <v>0</v>
      </c>
      <c r="N52" s="35">
        <f t="shared" si="0"/>
        <v>0</v>
      </c>
      <c r="O52" s="35">
        <f t="shared" si="0"/>
        <v>0</v>
      </c>
      <c r="P52" s="35">
        <f t="shared" si="0"/>
        <v>0</v>
      </c>
      <c r="Q52" s="35">
        <f t="shared" si="0"/>
        <v>0</v>
      </c>
      <c r="R52" s="35">
        <f t="shared" si="0"/>
        <v>0</v>
      </c>
      <c r="S52" s="35">
        <f t="shared" si="0"/>
        <v>0</v>
      </c>
      <c r="T52" s="35">
        <f t="shared" si="0"/>
        <v>0</v>
      </c>
      <c r="U52" s="35">
        <f t="shared" si="0"/>
        <v>0</v>
      </c>
      <c r="V52" s="35">
        <f t="shared" si="0"/>
        <v>0</v>
      </c>
      <c r="W52" s="35">
        <f t="shared" si="0"/>
        <v>0</v>
      </c>
      <c r="X52" s="35">
        <f t="shared" si="0"/>
        <v>0</v>
      </c>
      <c r="Y52" s="35">
        <f t="shared" si="0"/>
        <v>0</v>
      </c>
      <c r="Z52" s="35">
        <f t="shared" si="0"/>
        <v>0</v>
      </c>
    </row>
    <row r="53" spans="1:27">
      <c r="A53" s="1" t="s">
        <v>30</v>
      </c>
      <c r="B53" s="35">
        <f t="shared" si="0"/>
        <v>44480.4</v>
      </c>
      <c r="C53" s="35">
        <f t="shared" si="0"/>
        <v>0</v>
      </c>
      <c r="D53" s="35">
        <f t="shared" si="0"/>
        <v>0</v>
      </c>
      <c r="E53" s="35">
        <f t="shared" si="0"/>
        <v>0</v>
      </c>
      <c r="F53" s="35">
        <f t="shared" si="0"/>
        <v>0</v>
      </c>
      <c r="G53" s="35">
        <f t="shared" si="0"/>
        <v>0</v>
      </c>
      <c r="H53" s="35">
        <f t="shared" si="0"/>
        <v>0</v>
      </c>
      <c r="I53" s="35">
        <f t="shared" si="0"/>
        <v>0</v>
      </c>
      <c r="J53" s="35">
        <f t="shared" si="0"/>
        <v>0</v>
      </c>
      <c r="K53" s="35">
        <f t="shared" si="0"/>
        <v>0</v>
      </c>
      <c r="L53" s="35">
        <f t="shared" si="0"/>
        <v>0</v>
      </c>
      <c r="M53" s="35">
        <f t="shared" si="0"/>
        <v>0</v>
      </c>
      <c r="N53" s="35">
        <f t="shared" si="0"/>
        <v>0</v>
      </c>
      <c r="O53" s="35">
        <f t="shared" si="0"/>
        <v>0</v>
      </c>
      <c r="P53" s="35">
        <f t="shared" si="0"/>
        <v>0</v>
      </c>
      <c r="Q53" s="35">
        <f t="shared" si="0"/>
        <v>0</v>
      </c>
      <c r="R53" s="35">
        <f t="shared" si="0"/>
        <v>0</v>
      </c>
      <c r="S53" s="35">
        <f t="shared" si="0"/>
        <v>0</v>
      </c>
      <c r="T53" s="35">
        <f t="shared" si="0"/>
        <v>0</v>
      </c>
      <c r="U53" s="35">
        <f t="shared" si="0"/>
        <v>0</v>
      </c>
      <c r="V53" s="35">
        <f t="shared" si="0"/>
        <v>0</v>
      </c>
      <c r="W53" s="35">
        <f t="shared" si="0"/>
        <v>0</v>
      </c>
      <c r="X53" s="35">
        <f t="shared" si="0"/>
        <v>0</v>
      </c>
      <c r="Y53" s="35">
        <f t="shared" si="0"/>
        <v>0</v>
      </c>
      <c r="Z53" s="35">
        <f t="shared" si="0"/>
        <v>0</v>
      </c>
    </row>
    <row r="54" spans="1:27">
      <c r="A54" s="1"/>
      <c r="B54" s="35"/>
      <c r="C54" s="35"/>
      <c r="D54" s="35"/>
      <c r="E54" s="35"/>
      <c r="F54" s="35"/>
      <c r="G54" s="35"/>
      <c r="H54" s="35"/>
      <c r="I54" s="35"/>
      <c r="J54" s="35"/>
    </row>
    <row r="55" spans="1:27">
      <c r="A55" s="27" t="s">
        <v>13</v>
      </c>
      <c r="B55" s="35"/>
      <c r="C55" s="35"/>
      <c r="D55" s="35"/>
      <c r="E55" s="35"/>
      <c r="F55" s="35"/>
      <c r="G55" s="35"/>
      <c r="H55" s="35"/>
      <c r="I55" s="35"/>
      <c r="J55" s="35"/>
    </row>
    <row r="56" spans="1:27">
      <c r="A56" s="28" t="s">
        <v>1</v>
      </c>
      <c r="B56" s="29">
        <v>2011</v>
      </c>
      <c r="C56" s="29">
        <v>2012</v>
      </c>
      <c r="D56" s="29">
        <v>2013</v>
      </c>
      <c r="E56" s="29">
        <v>2014</v>
      </c>
      <c r="F56" s="29">
        <v>2015</v>
      </c>
      <c r="G56" s="29">
        <v>2016</v>
      </c>
      <c r="H56" s="29">
        <v>2017</v>
      </c>
      <c r="I56" s="29">
        <v>2018</v>
      </c>
      <c r="J56" s="29">
        <v>2019</v>
      </c>
      <c r="K56" s="29">
        <v>2020</v>
      </c>
      <c r="L56" s="29">
        <v>2021</v>
      </c>
      <c r="M56" s="29">
        <v>2022</v>
      </c>
      <c r="N56" s="29">
        <v>2023</v>
      </c>
      <c r="O56" s="29">
        <v>2024</v>
      </c>
      <c r="P56" s="29">
        <v>2025</v>
      </c>
      <c r="Q56" s="29">
        <v>2026</v>
      </c>
      <c r="R56" s="29">
        <v>2027</v>
      </c>
      <c r="S56" s="29">
        <v>2028</v>
      </c>
      <c r="T56" s="29">
        <v>2029</v>
      </c>
      <c r="U56" s="29">
        <v>2030</v>
      </c>
      <c r="V56" s="29">
        <v>2031</v>
      </c>
      <c r="W56" s="29">
        <v>2032</v>
      </c>
      <c r="X56" s="29">
        <v>2033</v>
      </c>
      <c r="Y56" s="29">
        <v>2034</v>
      </c>
      <c r="Z56" s="29">
        <v>2035</v>
      </c>
    </row>
    <row r="57" spans="1:27">
      <c r="A57" s="30" t="s">
        <v>2</v>
      </c>
      <c r="B57" s="31">
        <v>1</v>
      </c>
      <c r="C57" s="31">
        <v>2</v>
      </c>
      <c r="D57" s="31">
        <v>3</v>
      </c>
      <c r="E57" s="31">
        <v>4</v>
      </c>
      <c r="F57" s="31">
        <v>5</v>
      </c>
      <c r="G57" s="31">
        <v>6</v>
      </c>
      <c r="H57" s="31">
        <v>7</v>
      </c>
      <c r="I57" s="31">
        <v>8</v>
      </c>
      <c r="J57" s="31">
        <v>9</v>
      </c>
      <c r="K57" s="31">
        <v>10</v>
      </c>
      <c r="L57" s="31">
        <v>11</v>
      </c>
      <c r="M57" s="31">
        <v>12</v>
      </c>
      <c r="N57" s="31">
        <v>13</v>
      </c>
      <c r="O57" s="31">
        <v>14</v>
      </c>
      <c r="P57" s="31">
        <v>15</v>
      </c>
      <c r="Q57" s="31">
        <v>16</v>
      </c>
      <c r="R57" s="31">
        <v>17</v>
      </c>
      <c r="S57" s="31">
        <v>18</v>
      </c>
      <c r="T57" s="31">
        <v>19</v>
      </c>
      <c r="U57" s="31">
        <v>20</v>
      </c>
      <c r="V57" s="31">
        <v>21</v>
      </c>
      <c r="W57" s="31">
        <v>22</v>
      </c>
      <c r="X57" s="31">
        <v>23</v>
      </c>
      <c r="Y57" s="31">
        <v>24</v>
      </c>
      <c r="Z57" s="31">
        <v>25</v>
      </c>
    </row>
    <row r="58" spans="1:27">
      <c r="A58" s="36" t="s">
        <v>3</v>
      </c>
      <c r="B58" s="37">
        <f>B6*B20</f>
        <v>25</v>
      </c>
      <c r="C58" s="37">
        <f>$B$6*$B$21</f>
        <v>10</v>
      </c>
      <c r="D58" s="37">
        <f t="shared" ref="D58:Z58" si="1">$B$6*$B$21</f>
        <v>10</v>
      </c>
      <c r="E58" s="37">
        <f t="shared" si="1"/>
        <v>10</v>
      </c>
      <c r="F58" s="37">
        <f t="shared" si="1"/>
        <v>10</v>
      </c>
      <c r="G58" s="37">
        <f t="shared" si="1"/>
        <v>10</v>
      </c>
      <c r="H58" s="37">
        <f t="shared" si="1"/>
        <v>10</v>
      </c>
      <c r="I58" s="37">
        <f t="shared" si="1"/>
        <v>10</v>
      </c>
      <c r="J58" s="37">
        <f t="shared" si="1"/>
        <v>10</v>
      </c>
      <c r="K58" s="37">
        <f t="shared" si="1"/>
        <v>10</v>
      </c>
      <c r="L58" s="37">
        <f t="shared" si="1"/>
        <v>10</v>
      </c>
      <c r="M58" s="37">
        <f t="shared" si="1"/>
        <v>10</v>
      </c>
      <c r="N58" s="37">
        <f t="shared" si="1"/>
        <v>10</v>
      </c>
      <c r="O58" s="37">
        <f t="shared" si="1"/>
        <v>10</v>
      </c>
      <c r="P58" s="37">
        <f t="shared" si="1"/>
        <v>10</v>
      </c>
      <c r="Q58" s="37">
        <f t="shared" si="1"/>
        <v>10</v>
      </c>
      <c r="R58" s="37">
        <f t="shared" si="1"/>
        <v>10</v>
      </c>
      <c r="S58" s="37">
        <f t="shared" si="1"/>
        <v>10</v>
      </c>
      <c r="T58" s="37">
        <f t="shared" si="1"/>
        <v>10</v>
      </c>
      <c r="U58" s="37">
        <f t="shared" si="1"/>
        <v>10</v>
      </c>
      <c r="V58" s="37">
        <f t="shared" si="1"/>
        <v>10</v>
      </c>
      <c r="W58" s="37">
        <f t="shared" si="1"/>
        <v>10</v>
      </c>
      <c r="X58" s="37">
        <f t="shared" si="1"/>
        <v>10</v>
      </c>
      <c r="Y58" s="37">
        <f t="shared" si="1"/>
        <v>10</v>
      </c>
      <c r="Z58" s="37">
        <f t="shared" si="1"/>
        <v>10</v>
      </c>
      <c r="AA58" s="23"/>
    </row>
    <row r="59" spans="1:27">
      <c r="A59" s="1"/>
      <c r="C59" s="13"/>
      <c r="D59" s="13"/>
      <c r="E59" s="13"/>
      <c r="F59" s="13"/>
      <c r="G59" s="13"/>
      <c r="H59" s="13"/>
      <c r="I59" s="13"/>
      <c r="J59" s="13"/>
      <c r="K59" s="13"/>
    </row>
    <row r="60" spans="1:27">
      <c r="A60" s="27" t="s">
        <v>14</v>
      </c>
    </row>
    <row r="61" spans="1:27">
      <c r="A61" s="28" t="s">
        <v>1</v>
      </c>
      <c r="B61" s="29">
        <v>2011</v>
      </c>
      <c r="C61" s="29">
        <v>2012</v>
      </c>
      <c r="D61" s="29">
        <v>2013</v>
      </c>
      <c r="E61" s="29">
        <v>2014</v>
      </c>
      <c r="F61" s="29">
        <v>2015</v>
      </c>
      <c r="G61" s="29">
        <v>2016</v>
      </c>
      <c r="H61" s="29">
        <v>2017</v>
      </c>
      <c r="I61" s="29">
        <v>2018</v>
      </c>
      <c r="J61" s="29">
        <v>2019</v>
      </c>
      <c r="K61" s="29">
        <v>2020</v>
      </c>
      <c r="L61" s="29">
        <v>2021</v>
      </c>
      <c r="M61" s="29">
        <v>2022</v>
      </c>
      <c r="N61" s="29">
        <v>2023</v>
      </c>
      <c r="O61" s="29">
        <v>2024</v>
      </c>
      <c r="P61" s="29">
        <v>2025</v>
      </c>
      <c r="Q61" s="29">
        <v>2026</v>
      </c>
      <c r="R61" s="29">
        <v>2027</v>
      </c>
      <c r="S61" s="29">
        <v>2028</v>
      </c>
      <c r="T61" s="29">
        <v>2029</v>
      </c>
      <c r="U61" s="29">
        <v>2030</v>
      </c>
      <c r="V61" s="29">
        <v>2031</v>
      </c>
      <c r="W61" s="29">
        <v>2032</v>
      </c>
      <c r="X61" s="29">
        <v>2033</v>
      </c>
      <c r="Y61" s="29">
        <v>2034</v>
      </c>
      <c r="Z61" s="29">
        <v>2035</v>
      </c>
    </row>
    <row r="62" spans="1:27">
      <c r="A62" s="30" t="s">
        <v>2</v>
      </c>
      <c r="B62" s="31">
        <v>1</v>
      </c>
      <c r="C62" s="31">
        <v>2</v>
      </c>
      <c r="D62" s="31">
        <v>3</v>
      </c>
      <c r="E62" s="31">
        <v>4</v>
      </c>
      <c r="F62" s="31">
        <v>5</v>
      </c>
      <c r="G62" s="31">
        <v>6</v>
      </c>
      <c r="H62" s="31">
        <v>7</v>
      </c>
      <c r="I62" s="31">
        <v>8</v>
      </c>
      <c r="J62" s="31">
        <v>9</v>
      </c>
      <c r="K62" s="31">
        <v>10</v>
      </c>
      <c r="L62" s="31">
        <v>11</v>
      </c>
      <c r="M62" s="31">
        <v>12</v>
      </c>
      <c r="N62" s="31">
        <v>13</v>
      </c>
      <c r="O62" s="31">
        <v>14</v>
      </c>
      <c r="P62" s="31">
        <v>15</v>
      </c>
      <c r="Q62" s="31">
        <v>16</v>
      </c>
      <c r="R62" s="31">
        <v>17</v>
      </c>
      <c r="S62" s="31">
        <v>18</v>
      </c>
      <c r="T62" s="31">
        <v>19</v>
      </c>
      <c r="U62" s="31">
        <v>20</v>
      </c>
      <c r="V62" s="31">
        <v>21</v>
      </c>
      <c r="W62" s="31">
        <v>22</v>
      </c>
      <c r="X62" s="31">
        <v>23</v>
      </c>
      <c r="Y62" s="31">
        <v>24</v>
      </c>
      <c r="Z62" s="31">
        <v>25</v>
      </c>
    </row>
    <row r="63" spans="1:27">
      <c r="A63" s="27" t="s">
        <v>15</v>
      </c>
    </row>
    <row r="64" spans="1:27">
      <c r="A64" s="44" t="s">
        <v>27</v>
      </c>
      <c r="B64" s="23">
        <f t="shared" ref="B64:Z67" si="2">B50-B$58</f>
        <v>4423.04</v>
      </c>
      <c r="C64" s="23">
        <f t="shared" si="2"/>
        <v>-10</v>
      </c>
      <c r="D64" s="23">
        <f t="shared" si="2"/>
        <v>-10</v>
      </c>
      <c r="E64" s="23">
        <f t="shared" si="2"/>
        <v>-10</v>
      </c>
      <c r="F64" s="23">
        <f t="shared" si="2"/>
        <v>-10</v>
      </c>
      <c r="G64" s="23">
        <f t="shared" si="2"/>
        <v>-10</v>
      </c>
      <c r="H64" s="23">
        <f t="shared" si="2"/>
        <v>-10</v>
      </c>
      <c r="I64" s="23">
        <f t="shared" si="2"/>
        <v>-10</v>
      </c>
      <c r="J64" s="23">
        <f t="shared" si="2"/>
        <v>-10</v>
      </c>
      <c r="K64" s="23">
        <f t="shared" si="2"/>
        <v>-10</v>
      </c>
      <c r="L64" s="23">
        <f t="shared" si="2"/>
        <v>-10</v>
      </c>
      <c r="M64" s="23">
        <f t="shared" si="2"/>
        <v>-10</v>
      </c>
      <c r="N64" s="23">
        <f t="shared" si="2"/>
        <v>-10</v>
      </c>
      <c r="O64" s="23">
        <f t="shared" si="2"/>
        <v>-10</v>
      </c>
      <c r="P64" s="23">
        <f t="shared" si="2"/>
        <v>-10</v>
      </c>
      <c r="Q64" s="23">
        <f t="shared" si="2"/>
        <v>-10</v>
      </c>
      <c r="R64" s="23">
        <f t="shared" si="2"/>
        <v>-10</v>
      </c>
      <c r="S64" s="23">
        <f t="shared" si="2"/>
        <v>-10</v>
      </c>
      <c r="T64" s="23">
        <f t="shared" si="2"/>
        <v>-10</v>
      </c>
      <c r="U64" s="23">
        <f t="shared" si="2"/>
        <v>-10</v>
      </c>
      <c r="V64" s="23">
        <f t="shared" si="2"/>
        <v>-10</v>
      </c>
      <c r="W64" s="23">
        <f t="shared" si="2"/>
        <v>-10</v>
      </c>
      <c r="X64" s="23">
        <f t="shared" si="2"/>
        <v>-10</v>
      </c>
      <c r="Y64" s="23">
        <f t="shared" si="2"/>
        <v>-10</v>
      </c>
      <c r="Z64" s="23">
        <f t="shared" si="2"/>
        <v>-10</v>
      </c>
    </row>
    <row r="65" spans="1:26">
      <c r="A65" s="44" t="s">
        <v>28</v>
      </c>
      <c r="B65" s="23">
        <f t="shared" si="2"/>
        <v>11539.904</v>
      </c>
      <c r="C65" s="23">
        <f t="shared" si="2"/>
        <v>-10</v>
      </c>
      <c r="D65" s="23">
        <f t="shared" si="2"/>
        <v>-10</v>
      </c>
      <c r="E65" s="23">
        <f t="shared" si="2"/>
        <v>-10</v>
      </c>
      <c r="F65" s="23">
        <f t="shared" si="2"/>
        <v>-10</v>
      </c>
      <c r="G65" s="23">
        <f t="shared" si="2"/>
        <v>-10</v>
      </c>
      <c r="H65" s="23">
        <f t="shared" si="2"/>
        <v>-10</v>
      </c>
      <c r="I65" s="23">
        <f t="shared" si="2"/>
        <v>-10</v>
      </c>
      <c r="J65" s="23">
        <f t="shared" si="2"/>
        <v>-10</v>
      </c>
      <c r="K65" s="23">
        <f t="shared" si="2"/>
        <v>-10</v>
      </c>
      <c r="L65" s="23">
        <f t="shared" si="2"/>
        <v>-10</v>
      </c>
      <c r="M65" s="23">
        <f t="shared" si="2"/>
        <v>-10</v>
      </c>
      <c r="N65" s="23">
        <f t="shared" si="2"/>
        <v>-10</v>
      </c>
      <c r="O65" s="23">
        <f t="shared" si="2"/>
        <v>-10</v>
      </c>
      <c r="P65" s="23">
        <f t="shared" si="2"/>
        <v>-10</v>
      </c>
      <c r="Q65" s="23">
        <f t="shared" si="2"/>
        <v>-10</v>
      </c>
      <c r="R65" s="23">
        <f t="shared" si="2"/>
        <v>-10</v>
      </c>
      <c r="S65" s="23">
        <f t="shared" si="2"/>
        <v>-10</v>
      </c>
      <c r="T65" s="23">
        <f t="shared" si="2"/>
        <v>-10</v>
      </c>
      <c r="U65" s="23">
        <f t="shared" si="2"/>
        <v>-10</v>
      </c>
      <c r="V65" s="23">
        <f t="shared" si="2"/>
        <v>-10</v>
      </c>
      <c r="W65" s="23">
        <f t="shared" si="2"/>
        <v>-10</v>
      </c>
      <c r="X65" s="23">
        <f t="shared" si="2"/>
        <v>-10</v>
      </c>
      <c r="Y65" s="23">
        <f t="shared" si="2"/>
        <v>-10</v>
      </c>
      <c r="Z65" s="23">
        <f t="shared" si="2"/>
        <v>-10</v>
      </c>
    </row>
    <row r="66" spans="1:26">
      <c r="A66" s="44" t="s">
        <v>29</v>
      </c>
      <c r="B66" s="23">
        <f t="shared" si="2"/>
        <v>22215.200000000001</v>
      </c>
      <c r="C66" s="23">
        <f t="shared" si="2"/>
        <v>-10</v>
      </c>
      <c r="D66" s="23">
        <f t="shared" si="2"/>
        <v>-10</v>
      </c>
      <c r="E66" s="23">
        <f t="shared" si="2"/>
        <v>-10</v>
      </c>
      <c r="F66" s="23">
        <f t="shared" si="2"/>
        <v>-10</v>
      </c>
      <c r="G66" s="23">
        <f t="shared" si="2"/>
        <v>-10</v>
      </c>
      <c r="H66" s="23">
        <f t="shared" si="2"/>
        <v>-10</v>
      </c>
      <c r="I66" s="23">
        <f t="shared" si="2"/>
        <v>-10</v>
      </c>
      <c r="J66" s="23">
        <f t="shared" si="2"/>
        <v>-10</v>
      </c>
      <c r="K66" s="23">
        <f t="shared" si="2"/>
        <v>-10</v>
      </c>
      <c r="L66" s="23">
        <f t="shared" si="2"/>
        <v>-10</v>
      </c>
      <c r="M66" s="23">
        <f t="shared" si="2"/>
        <v>-10</v>
      </c>
      <c r="N66" s="23">
        <f t="shared" si="2"/>
        <v>-10</v>
      </c>
      <c r="O66" s="23">
        <f t="shared" si="2"/>
        <v>-10</v>
      </c>
      <c r="P66" s="23">
        <f t="shared" si="2"/>
        <v>-10</v>
      </c>
      <c r="Q66" s="23">
        <f t="shared" si="2"/>
        <v>-10</v>
      </c>
      <c r="R66" s="23">
        <f t="shared" si="2"/>
        <v>-10</v>
      </c>
      <c r="S66" s="23">
        <f t="shared" si="2"/>
        <v>-10</v>
      </c>
      <c r="T66" s="23">
        <f t="shared" si="2"/>
        <v>-10</v>
      </c>
      <c r="U66" s="23">
        <f t="shared" si="2"/>
        <v>-10</v>
      </c>
      <c r="V66" s="23">
        <f t="shared" si="2"/>
        <v>-10</v>
      </c>
      <c r="W66" s="23">
        <f t="shared" si="2"/>
        <v>-10</v>
      </c>
      <c r="X66" s="23">
        <f t="shared" si="2"/>
        <v>-10</v>
      </c>
      <c r="Y66" s="23">
        <f t="shared" si="2"/>
        <v>-10</v>
      </c>
      <c r="Z66" s="23">
        <f t="shared" si="2"/>
        <v>-10</v>
      </c>
    </row>
    <row r="67" spans="1:26">
      <c r="A67" s="1" t="s">
        <v>30</v>
      </c>
      <c r="B67" s="23">
        <f>B53-B$58</f>
        <v>44455.4</v>
      </c>
      <c r="C67" s="23">
        <f t="shared" si="2"/>
        <v>-10</v>
      </c>
      <c r="D67" s="23">
        <f t="shared" si="2"/>
        <v>-10</v>
      </c>
      <c r="E67" s="23">
        <f t="shared" si="2"/>
        <v>-10</v>
      </c>
      <c r="F67" s="23">
        <f t="shared" si="2"/>
        <v>-10</v>
      </c>
      <c r="G67" s="23">
        <f t="shared" si="2"/>
        <v>-10</v>
      </c>
      <c r="H67" s="23">
        <f t="shared" si="2"/>
        <v>-10</v>
      </c>
      <c r="I67" s="23">
        <f t="shared" si="2"/>
        <v>-10</v>
      </c>
      <c r="J67" s="23">
        <f t="shared" si="2"/>
        <v>-10</v>
      </c>
      <c r="K67" s="23">
        <f t="shared" si="2"/>
        <v>-10</v>
      </c>
      <c r="L67" s="23">
        <f t="shared" si="2"/>
        <v>-10</v>
      </c>
      <c r="M67" s="23">
        <f t="shared" si="2"/>
        <v>-10</v>
      </c>
      <c r="N67" s="23">
        <f t="shared" si="2"/>
        <v>-10</v>
      </c>
      <c r="O67" s="23">
        <f t="shared" si="2"/>
        <v>-10</v>
      </c>
      <c r="P67" s="23">
        <f t="shared" si="2"/>
        <v>-10</v>
      </c>
      <c r="Q67" s="23">
        <f t="shared" si="2"/>
        <v>-10</v>
      </c>
      <c r="R67" s="23">
        <f t="shared" si="2"/>
        <v>-10</v>
      </c>
      <c r="S67" s="23">
        <f t="shared" si="2"/>
        <v>-10</v>
      </c>
      <c r="T67" s="23">
        <f t="shared" si="2"/>
        <v>-10</v>
      </c>
      <c r="U67" s="23">
        <f t="shared" si="2"/>
        <v>-10</v>
      </c>
      <c r="V67" s="23">
        <f t="shared" si="2"/>
        <v>-10</v>
      </c>
      <c r="W67" s="23">
        <f t="shared" si="2"/>
        <v>-10</v>
      </c>
      <c r="X67" s="23">
        <f t="shared" si="2"/>
        <v>-10</v>
      </c>
      <c r="Y67" s="23">
        <f t="shared" si="2"/>
        <v>-10</v>
      </c>
      <c r="Z67" s="23">
        <f t="shared" si="2"/>
        <v>-10</v>
      </c>
    </row>
    <row r="68" spans="1:26">
      <c r="A68" s="1"/>
    </row>
    <row r="69" spans="1:26">
      <c r="A69" s="27" t="s">
        <v>16</v>
      </c>
    </row>
    <row r="70" spans="1:26">
      <c r="A70" s="44" t="s">
        <v>27</v>
      </c>
      <c r="B70" s="23">
        <f>B64/(1+$B$9)^$B$36</f>
        <v>3984.7207207207202</v>
      </c>
      <c r="C70" s="23">
        <f t="shared" ref="C70:Z70" si="3">C64/(1+$B$9)^C$36</f>
        <v>-8.116224332440547</v>
      </c>
      <c r="D70" s="23">
        <f t="shared" si="3"/>
        <v>-7.3119138130095021</v>
      </c>
      <c r="E70" s="23">
        <f t="shared" si="3"/>
        <v>-6.5873097414500013</v>
      </c>
      <c r="F70" s="23">
        <f t="shared" si="3"/>
        <v>-5.9345132805855867</v>
      </c>
      <c r="G70" s="23">
        <f t="shared" si="3"/>
        <v>-5.3464083608879154</v>
      </c>
      <c r="H70" s="23">
        <f t="shared" si="3"/>
        <v>-4.8165841089080317</v>
      </c>
      <c r="I70" s="23">
        <f t="shared" si="3"/>
        <v>-4.3392649629802076</v>
      </c>
      <c r="J70" s="23">
        <f t="shared" si="3"/>
        <v>-3.9092477143965834</v>
      </c>
      <c r="K70" s="23">
        <f t="shared" si="3"/>
        <v>-3.5218447877446692</v>
      </c>
      <c r="L70" s="23">
        <f t="shared" si="3"/>
        <v>-3.1728331421123146</v>
      </c>
      <c r="M70" s="23">
        <f t="shared" si="3"/>
        <v>-2.8584082361372203</v>
      </c>
      <c r="N70" s="23">
        <f t="shared" si="3"/>
        <v>-2.5751425550785765</v>
      </c>
      <c r="O70" s="23">
        <f t="shared" si="3"/>
        <v>-2.3199482478185374</v>
      </c>
      <c r="P70" s="23">
        <f t="shared" si="3"/>
        <v>-2.0900434665031868</v>
      </c>
      <c r="Q70" s="23">
        <f t="shared" si="3"/>
        <v>-1.8829220418947625</v>
      </c>
      <c r="R70" s="23">
        <f t="shared" si="3"/>
        <v>-1.6963261638691554</v>
      </c>
      <c r="S70" s="23">
        <f t="shared" si="3"/>
        <v>-1.5282217692514912</v>
      </c>
      <c r="T70" s="23">
        <f t="shared" si="3"/>
        <v>-1.3767763686950369</v>
      </c>
      <c r="U70" s="23">
        <f t="shared" si="3"/>
        <v>-1.2403390708964297</v>
      </c>
      <c r="V70" s="23">
        <f t="shared" si="3"/>
        <v>-1.1174225863931797</v>
      </c>
      <c r="W70" s="23">
        <f t="shared" si="3"/>
        <v>-1.0066870147686304</v>
      </c>
      <c r="X70" s="23">
        <f t="shared" si="3"/>
        <v>-0.90692523853029772</v>
      </c>
      <c r="Y70" s="23">
        <f t="shared" si="3"/>
        <v>-0.8170497644417094</v>
      </c>
      <c r="Z70" s="23">
        <f t="shared" si="3"/>
        <v>-0.73608086886640478</v>
      </c>
    </row>
    <row r="71" spans="1:26">
      <c r="A71" s="44" t="s">
        <v>28</v>
      </c>
      <c r="B71" s="23">
        <f>B65/(1+$B$9)^$B$36</f>
        <v>10396.309909909909</v>
      </c>
      <c r="C71" s="23">
        <f t="shared" ref="C71:Z71" si="4">C65/(1+$B$9)^C$36</f>
        <v>-8.116224332440547</v>
      </c>
      <c r="D71" s="23">
        <f t="shared" si="4"/>
        <v>-7.3119138130095021</v>
      </c>
      <c r="E71" s="23">
        <f t="shared" si="4"/>
        <v>-6.5873097414500013</v>
      </c>
      <c r="F71" s="23">
        <f t="shared" si="4"/>
        <v>-5.9345132805855867</v>
      </c>
      <c r="G71" s="23">
        <f t="shared" si="4"/>
        <v>-5.3464083608879154</v>
      </c>
      <c r="H71" s="23">
        <f t="shared" si="4"/>
        <v>-4.8165841089080317</v>
      </c>
      <c r="I71" s="23">
        <f t="shared" si="4"/>
        <v>-4.3392649629802076</v>
      </c>
      <c r="J71" s="23">
        <f t="shared" si="4"/>
        <v>-3.9092477143965834</v>
      </c>
      <c r="K71" s="23">
        <f t="shared" si="4"/>
        <v>-3.5218447877446692</v>
      </c>
      <c r="L71" s="23">
        <f t="shared" si="4"/>
        <v>-3.1728331421123146</v>
      </c>
      <c r="M71" s="23">
        <f t="shared" si="4"/>
        <v>-2.8584082361372203</v>
      </c>
      <c r="N71" s="23">
        <f t="shared" si="4"/>
        <v>-2.5751425550785765</v>
      </c>
      <c r="O71" s="23">
        <f t="shared" si="4"/>
        <v>-2.3199482478185374</v>
      </c>
      <c r="P71" s="23">
        <f t="shared" si="4"/>
        <v>-2.0900434665031868</v>
      </c>
      <c r="Q71" s="23">
        <f t="shared" si="4"/>
        <v>-1.8829220418947625</v>
      </c>
      <c r="R71" s="23">
        <f t="shared" si="4"/>
        <v>-1.6963261638691554</v>
      </c>
      <c r="S71" s="23">
        <f t="shared" si="4"/>
        <v>-1.5282217692514912</v>
      </c>
      <c r="T71" s="23">
        <f t="shared" si="4"/>
        <v>-1.3767763686950369</v>
      </c>
      <c r="U71" s="23">
        <f t="shared" si="4"/>
        <v>-1.2403390708964297</v>
      </c>
      <c r="V71" s="23">
        <f t="shared" si="4"/>
        <v>-1.1174225863931797</v>
      </c>
      <c r="W71" s="23">
        <f t="shared" si="4"/>
        <v>-1.0066870147686304</v>
      </c>
      <c r="X71" s="23">
        <f t="shared" si="4"/>
        <v>-0.90692523853029772</v>
      </c>
      <c r="Y71" s="23">
        <f t="shared" si="4"/>
        <v>-0.8170497644417094</v>
      </c>
      <c r="Z71" s="23">
        <f t="shared" si="4"/>
        <v>-0.73608086886640478</v>
      </c>
    </row>
    <row r="72" spans="1:26">
      <c r="A72" s="44" t="s">
        <v>29</v>
      </c>
      <c r="B72" s="23">
        <f>B66/(1+$B$9)^$B$36</f>
        <v>20013.693693693691</v>
      </c>
      <c r="C72" s="23">
        <f t="shared" ref="C72:Z72" si="5">C66/(1+$B$9)^C$36</f>
        <v>-8.116224332440547</v>
      </c>
      <c r="D72" s="23">
        <f t="shared" si="5"/>
        <v>-7.3119138130095021</v>
      </c>
      <c r="E72" s="23">
        <f t="shared" si="5"/>
        <v>-6.5873097414500013</v>
      </c>
      <c r="F72" s="23">
        <f t="shared" si="5"/>
        <v>-5.9345132805855867</v>
      </c>
      <c r="G72" s="23">
        <f t="shared" si="5"/>
        <v>-5.3464083608879154</v>
      </c>
      <c r="H72" s="23">
        <f t="shared" si="5"/>
        <v>-4.8165841089080317</v>
      </c>
      <c r="I72" s="23">
        <f t="shared" si="5"/>
        <v>-4.3392649629802076</v>
      </c>
      <c r="J72" s="23">
        <f t="shared" si="5"/>
        <v>-3.9092477143965834</v>
      </c>
      <c r="K72" s="23">
        <f t="shared" si="5"/>
        <v>-3.5218447877446692</v>
      </c>
      <c r="L72" s="23">
        <f t="shared" si="5"/>
        <v>-3.1728331421123146</v>
      </c>
      <c r="M72" s="23">
        <f t="shared" si="5"/>
        <v>-2.8584082361372203</v>
      </c>
      <c r="N72" s="23">
        <f t="shared" si="5"/>
        <v>-2.5751425550785765</v>
      </c>
      <c r="O72" s="23">
        <f t="shared" si="5"/>
        <v>-2.3199482478185374</v>
      </c>
      <c r="P72" s="23">
        <f t="shared" si="5"/>
        <v>-2.0900434665031868</v>
      </c>
      <c r="Q72" s="23">
        <f t="shared" si="5"/>
        <v>-1.8829220418947625</v>
      </c>
      <c r="R72" s="23">
        <f t="shared" si="5"/>
        <v>-1.6963261638691554</v>
      </c>
      <c r="S72" s="23">
        <f t="shared" si="5"/>
        <v>-1.5282217692514912</v>
      </c>
      <c r="T72" s="23">
        <f t="shared" si="5"/>
        <v>-1.3767763686950369</v>
      </c>
      <c r="U72" s="23">
        <f t="shared" si="5"/>
        <v>-1.2403390708964297</v>
      </c>
      <c r="V72" s="23">
        <f t="shared" si="5"/>
        <v>-1.1174225863931797</v>
      </c>
      <c r="W72" s="23">
        <f t="shared" si="5"/>
        <v>-1.0066870147686304</v>
      </c>
      <c r="X72" s="23">
        <f t="shared" si="5"/>
        <v>-0.90692523853029772</v>
      </c>
      <c r="Y72" s="23">
        <f t="shared" si="5"/>
        <v>-0.8170497644417094</v>
      </c>
      <c r="Z72" s="23">
        <f t="shared" si="5"/>
        <v>-0.73608086886640478</v>
      </c>
    </row>
    <row r="73" spans="1:26">
      <c r="A73" s="1" t="s">
        <v>30</v>
      </c>
      <c r="B73" s="23">
        <f>B67/(1+$B$9)^$B$36</f>
        <v>40049.909909909911</v>
      </c>
      <c r="C73" s="23">
        <f t="shared" ref="C73:Z73" si="6">C67/(1+$B$9)^$B$36</f>
        <v>-9.0090090090090076</v>
      </c>
      <c r="D73" s="23">
        <f t="shared" si="6"/>
        <v>-9.0090090090090076</v>
      </c>
      <c r="E73" s="23">
        <f t="shared" si="6"/>
        <v>-9.0090090090090076</v>
      </c>
      <c r="F73" s="23">
        <f t="shared" si="6"/>
        <v>-9.0090090090090076</v>
      </c>
      <c r="G73" s="23">
        <f t="shared" si="6"/>
        <v>-9.0090090090090076</v>
      </c>
      <c r="H73" s="23">
        <f t="shared" si="6"/>
        <v>-9.0090090090090076</v>
      </c>
      <c r="I73" s="23">
        <f t="shared" si="6"/>
        <v>-9.0090090090090076</v>
      </c>
      <c r="J73" s="23">
        <f t="shared" si="6"/>
        <v>-9.0090090090090076</v>
      </c>
      <c r="K73" s="23">
        <f t="shared" si="6"/>
        <v>-9.0090090090090076</v>
      </c>
      <c r="L73" s="23">
        <f t="shared" si="6"/>
        <v>-9.0090090090090076</v>
      </c>
      <c r="M73" s="23">
        <f t="shared" si="6"/>
        <v>-9.0090090090090076</v>
      </c>
      <c r="N73" s="23">
        <f t="shared" si="6"/>
        <v>-9.0090090090090076</v>
      </c>
      <c r="O73" s="23">
        <f t="shared" si="6"/>
        <v>-9.0090090090090076</v>
      </c>
      <c r="P73" s="23">
        <f t="shared" si="6"/>
        <v>-9.0090090090090076</v>
      </c>
      <c r="Q73" s="23">
        <f t="shared" si="6"/>
        <v>-9.0090090090090076</v>
      </c>
      <c r="R73" s="23">
        <f t="shared" si="6"/>
        <v>-9.0090090090090076</v>
      </c>
      <c r="S73" s="23">
        <f t="shared" si="6"/>
        <v>-9.0090090090090076</v>
      </c>
      <c r="T73" s="23">
        <f t="shared" si="6"/>
        <v>-9.0090090090090076</v>
      </c>
      <c r="U73" s="23">
        <f t="shared" si="6"/>
        <v>-9.0090090090090076</v>
      </c>
      <c r="V73" s="23">
        <f t="shared" si="6"/>
        <v>-9.0090090090090076</v>
      </c>
      <c r="W73" s="23">
        <f t="shared" si="6"/>
        <v>-9.0090090090090076</v>
      </c>
      <c r="X73" s="23">
        <f t="shared" si="6"/>
        <v>-9.0090090090090076</v>
      </c>
      <c r="Y73" s="23">
        <f t="shared" si="6"/>
        <v>-9.0090090090090076</v>
      </c>
      <c r="Z73" s="23">
        <f t="shared" si="6"/>
        <v>-9.0090090090090076</v>
      </c>
    </row>
    <row r="74" spans="1:26">
      <c r="A74" s="1"/>
    </row>
    <row r="75" spans="1:26">
      <c r="A75" s="27" t="s">
        <v>17</v>
      </c>
    </row>
    <row r="76" spans="1:26">
      <c r="A76" s="44" t="s">
        <v>27</v>
      </c>
      <c r="B76" s="23">
        <f>B70</f>
        <v>3984.7207207207202</v>
      </c>
      <c r="C76" s="23">
        <f t="shared" ref="C76:J79" si="7">(B76+C70)*(1+$B$10)</f>
        <v>3976.6044963882796</v>
      </c>
      <c r="D76" s="23">
        <f t="shared" si="7"/>
        <v>3969.29258257527</v>
      </c>
      <c r="E76" s="23">
        <f t="shared" si="7"/>
        <v>3962.7052728338199</v>
      </c>
      <c r="F76" s="23">
        <f t="shared" si="7"/>
        <v>3956.7707595532343</v>
      </c>
      <c r="G76" s="23">
        <f t="shared" si="7"/>
        <v>3951.4243511923464</v>
      </c>
      <c r="H76" s="23">
        <f t="shared" si="7"/>
        <v>3946.6077670834384</v>
      </c>
      <c r="I76" s="23">
        <f t="shared" si="7"/>
        <v>3942.2685021204584</v>
      </c>
      <c r="J76" s="23">
        <f t="shared" si="7"/>
        <v>3938.3592544060616</v>
      </c>
      <c r="K76" s="23">
        <f t="shared" ref="K76:Z79" si="8">J76</f>
        <v>3938.3592544060616</v>
      </c>
      <c r="L76" s="23">
        <f t="shared" si="8"/>
        <v>3938.3592544060616</v>
      </c>
      <c r="M76" s="23">
        <f t="shared" si="8"/>
        <v>3938.3592544060616</v>
      </c>
      <c r="N76" s="23">
        <f t="shared" si="8"/>
        <v>3938.3592544060616</v>
      </c>
      <c r="O76" s="23">
        <f t="shared" si="8"/>
        <v>3938.3592544060616</v>
      </c>
      <c r="P76" s="23">
        <f t="shared" si="8"/>
        <v>3938.3592544060616</v>
      </c>
      <c r="Q76" s="23">
        <f t="shared" si="8"/>
        <v>3938.3592544060616</v>
      </c>
      <c r="R76" s="23">
        <f t="shared" si="8"/>
        <v>3938.3592544060616</v>
      </c>
      <c r="S76" s="23">
        <f t="shared" si="8"/>
        <v>3938.3592544060616</v>
      </c>
      <c r="T76" s="23">
        <f t="shared" si="8"/>
        <v>3938.3592544060616</v>
      </c>
      <c r="U76" s="23">
        <f t="shared" si="8"/>
        <v>3938.3592544060616</v>
      </c>
      <c r="V76" s="23">
        <f t="shared" si="8"/>
        <v>3938.3592544060616</v>
      </c>
      <c r="W76" s="23">
        <f t="shared" si="8"/>
        <v>3938.3592544060616</v>
      </c>
      <c r="X76" s="23">
        <f t="shared" si="8"/>
        <v>3938.3592544060616</v>
      </c>
      <c r="Y76" s="23">
        <f t="shared" si="8"/>
        <v>3938.3592544060616</v>
      </c>
      <c r="Z76" s="23">
        <f t="shared" si="8"/>
        <v>3938.3592544060616</v>
      </c>
    </row>
    <row r="77" spans="1:26">
      <c r="A77" s="44" t="s">
        <v>28</v>
      </c>
      <c r="B77" s="23">
        <f>B71</f>
        <v>10396.309909909909</v>
      </c>
      <c r="C77" s="23">
        <f t="shared" si="7"/>
        <v>10388.193685577469</v>
      </c>
      <c r="D77" s="23">
        <f t="shared" si="7"/>
        <v>10380.88177176446</v>
      </c>
      <c r="E77" s="23">
        <f t="shared" si="7"/>
        <v>10374.29446202301</v>
      </c>
      <c r="F77" s="23">
        <f t="shared" si="7"/>
        <v>10368.359948742425</v>
      </c>
      <c r="G77" s="23">
        <f t="shared" si="7"/>
        <v>10363.013540381537</v>
      </c>
      <c r="H77" s="23">
        <f t="shared" si="7"/>
        <v>10358.196956272628</v>
      </c>
      <c r="I77" s="23">
        <f t="shared" si="7"/>
        <v>10353.857691309648</v>
      </c>
      <c r="J77" s="23">
        <f t="shared" si="7"/>
        <v>10349.948443595251</v>
      </c>
      <c r="K77" s="23">
        <f t="shared" si="8"/>
        <v>10349.948443595251</v>
      </c>
      <c r="L77" s="23">
        <f t="shared" si="8"/>
        <v>10349.948443595251</v>
      </c>
      <c r="M77" s="23">
        <f t="shared" si="8"/>
        <v>10349.948443595251</v>
      </c>
      <c r="N77" s="23">
        <f t="shared" si="8"/>
        <v>10349.948443595251</v>
      </c>
      <c r="O77" s="23">
        <f t="shared" si="8"/>
        <v>10349.948443595251</v>
      </c>
      <c r="P77" s="23">
        <f t="shared" si="8"/>
        <v>10349.948443595251</v>
      </c>
      <c r="Q77" s="23">
        <f t="shared" si="8"/>
        <v>10349.948443595251</v>
      </c>
      <c r="R77" s="23">
        <f t="shared" si="8"/>
        <v>10349.948443595251</v>
      </c>
      <c r="S77" s="23">
        <f t="shared" si="8"/>
        <v>10349.948443595251</v>
      </c>
      <c r="T77" s="23">
        <f t="shared" si="8"/>
        <v>10349.948443595251</v>
      </c>
      <c r="U77" s="23">
        <f t="shared" si="8"/>
        <v>10349.948443595251</v>
      </c>
      <c r="V77" s="23">
        <f t="shared" si="8"/>
        <v>10349.948443595251</v>
      </c>
      <c r="W77" s="23">
        <f t="shared" si="8"/>
        <v>10349.948443595251</v>
      </c>
      <c r="X77" s="23">
        <f t="shared" si="8"/>
        <v>10349.948443595251</v>
      </c>
      <c r="Y77" s="23">
        <f t="shared" si="8"/>
        <v>10349.948443595251</v>
      </c>
      <c r="Z77" s="23">
        <f t="shared" si="8"/>
        <v>10349.948443595251</v>
      </c>
    </row>
    <row r="78" spans="1:26">
      <c r="A78" s="44" t="s">
        <v>29</v>
      </c>
      <c r="B78" s="23">
        <f>B72</f>
        <v>20013.693693693691</v>
      </c>
      <c r="C78" s="23">
        <f t="shared" si="7"/>
        <v>20005.577469361251</v>
      </c>
      <c r="D78" s="23">
        <f t="shared" si="7"/>
        <v>19998.265555548242</v>
      </c>
      <c r="E78" s="23">
        <f t="shared" si="7"/>
        <v>19991.67824580679</v>
      </c>
      <c r="F78" s="23">
        <f t="shared" si="7"/>
        <v>19985.743732526204</v>
      </c>
      <c r="G78" s="23">
        <f t="shared" si="7"/>
        <v>19980.397324165315</v>
      </c>
      <c r="H78" s="23">
        <f t="shared" si="7"/>
        <v>19975.580740056408</v>
      </c>
      <c r="I78" s="23">
        <f t="shared" si="7"/>
        <v>19971.241475093429</v>
      </c>
      <c r="J78" s="23">
        <f t="shared" si="7"/>
        <v>19967.332227379033</v>
      </c>
      <c r="K78" s="23">
        <f t="shared" si="8"/>
        <v>19967.332227379033</v>
      </c>
      <c r="L78" s="23">
        <f t="shared" si="8"/>
        <v>19967.332227379033</v>
      </c>
      <c r="M78" s="23">
        <f t="shared" si="8"/>
        <v>19967.332227379033</v>
      </c>
      <c r="N78" s="23">
        <f t="shared" si="8"/>
        <v>19967.332227379033</v>
      </c>
      <c r="O78" s="23">
        <f t="shared" si="8"/>
        <v>19967.332227379033</v>
      </c>
      <c r="P78" s="23">
        <f t="shared" si="8"/>
        <v>19967.332227379033</v>
      </c>
      <c r="Q78" s="23">
        <f t="shared" si="8"/>
        <v>19967.332227379033</v>
      </c>
      <c r="R78" s="23">
        <f t="shared" si="8"/>
        <v>19967.332227379033</v>
      </c>
      <c r="S78" s="23">
        <f t="shared" si="8"/>
        <v>19967.332227379033</v>
      </c>
      <c r="T78" s="23">
        <f t="shared" si="8"/>
        <v>19967.332227379033</v>
      </c>
      <c r="U78" s="23">
        <f t="shared" si="8"/>
        <v>19967.332227379033</v>
      </c>
      <c r="V78" s="23">
        <f t="shared" si="8"/>
        <v>19967.332227379033</v>
      </c>
      <c r="W78" s="23">
        <f t="shared" si="8"/>
        <v>19967.332227379033</v>
      </c>
      <c r="X78" s="23">
        <f t="shared" si="8"/>
        <v>19967.332227379033</v>
      </c>
      <c r="Y78" s="23">
        <f t="shared" si="8"/>
        <v>19967.332227379033</v>
      </c>
      <c r="Z78" s="23">
        <f t="shared" si="8"/>
        <v>19967.332227379033</v>
      </c>
    </row>
    <row r="79" spans="1:26">
      <c r="A79" s="1" t="s">
        <v>30</v>
      </c>
      <c r="B79" s="23">
        <f>B73</f>
        <v>40049.909909909911</v>
      </c>
      <c r="C79" s="23">
        <f t="shared" si="7"/>
        <v>40040.900900900902</v>
      </c>
      <c r="D79" s="23">
        <f t="shared" si="7"/>
        <v>40031.891891891893</v>
      </c>
      <c r="E79" s="23">
        <f t="shared" si="7"/>
        <v>40022.882882882885</v>
      </c>
      <c r="F79" s="23">
        <f t="shared" si="7"/>
        <v>40013.873873873876</v>
      </c>
      <c r="G79" s="23">
        <f t="shared" si="7"/>
        <v>40004.864864864867</v>
      </c>
      <c r="H79" s="23">
        <f t="shared" si="7"/>
        <v>39995.855855855858</v>
      </c>
      <c r="I79" s="23">
        <f t="shared" si="7"/>
        <v>39986.846846846849</v>
      </c>
      <c r="J79" s="23">
        <f t="shared" si="7"/>
        <v>39977.83783783784</v>
      </c>
      <c r="K79" s="23">
        <f t="shared" si="8"/>
        <v>39977.83783783784</v>
      </c>
      <c r="L79" s="23">
        <f t="shared" si="8"/>
        <v>39977.83783783784</v>
      </c>
      <c r="M79" s="23">
        <f t="shared" si="8"/>
        <v>39977.83783783784</v>
      </c>
      <c r="N79" s="23">
        <f t="shared" si="8"/>
        <v>39977.83783783784</v>
      </c>
      <c r="O79" s="23">
        <f t="shared" si="8"/>
        <v>39977.83783783784</v>
      </c>
      <c r="P79" s="23">
        <f t="shared" si="8"/>
        <v>39977.83783783784</v>
      </c>
      <c r="Q79" s="23">
        <f t="shared" si="8"/>
        <v>39977.83783783784</v>
      </c>
      <c r="R79" s="23">
        <f t="shared" si="8"/>
        <v>39977.83783783784</v>
      </c>
      <c r="S79" s="23">
        <f t="shared" si="8"/>
        <v>39977.83783783784</v>
      </c>
      <c r="T79" s="23">
        <f t="shared" si="8"/>
        <v>39977.83783783784</v>
      </c>
      <c r="U79" s="23">
        <f t="shared" si="8"/>
        <v>39977.83783783784</v>
      </c>
      <c r="V79" s="23">
        <f t="shared" si="8"/>
        <v>39977.83783783784</v>
      </c>
      <c r="W79" s="23">
        <f t="shared" si="8"/>
        <v>39977.83783783784</v>
      </c>
      <c r="X79" s="23">
        <f t="shared" si="8"/>
        <v>39977.83783783784</v>
      </c>
      <c r="Y79" s="23">
        <f t="shared" si="8"/>
        <v>39977.83783783784</v>
      </c>
      <c r="Z79" s="23">
        <f t="shared" si="8"/>
        <v>39977.83783783784</v>
      </c>
    </row>
    <row r="81" spans="1:26" s="38" customFormat="1"/>
    <row r="82" spans="1:26" s="38" customFormat="1" ht="42.75" customHeight="1">
      <c r="A82" s="71" t="s">
        <v>47</v>
      </c>
      <c r="B82" s="72"/>
      <c r="C82" s="72"/>
    </row>
    <row r="83" spans="1:26" s="41" customFormat="1">
      <c r="A83" s="39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21.75" thickBot="1">
      <c r="A84" s="62" t="s">
        <v>107</v>
      </c>
    </row>
    <row r="85" spans="1:26">
      <c r="A85" s="177" t="s">
        <v>20</v>
      </c>
      <c r="B85" s="178"/>
      <c r="F85" s="49"/>
      <c r="G85" s="49"/>
      <c r="H85" s="49"/>
      <c r="I85" s="49"/>
      <c r="J85" s="49"/>
      <c r="K85" s="49"/>
    </row>
    <row r="86" spans="1:26">
      <c r="A86" s="43" t="s">
        <v>18</v>
      </c>
      <c r="B86" s="55" t="s">
        <v>19</v>
      </c>
      <c r="F86" s="60"/>
      <c r="G86" s="60"/>
      <c r="H86" s="60"/>
      <c r="I86" s="60"/>
      <c r="J86" s="60"/>
    </row>
    <row r="87" spans="1:26">
      <c r="A87" s="3" t="s">
        <v>26</v>
      </c>
      <c r="B87" s="46">
        <v>1</v>
      </c>
      <c r="E87" s="1"/>
      <c r="F87" s="59"/>
      <c r="G87" s="6"/>
      <c r="H87" s="6"/>
      <c r="I87" s="6"/>
      <c r="J87" s="6"/>
      <c r="K87" s="6"/>
    </row>
    <row r="88" spans="1:26">
      <c r="A88" s="3" t="s">
        <v>7</v>
      </c>
      <c r="B88" s="7">
        <v>1</v>
      </c>
      <c r="E88" s="1"/>
      <c r="F88" s="59"/>
      <c r="G88" s="6"/>
      <c r="H88" s="57"/>
      <c r="I88" s="6"/>
      <c r="J88" s="57"/>
      <c r="K88" s="6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1:26">
      <c r="A89" s="77" t="s">
        <v>45</v>
      </c>
      <c r="B89" s="78">
        <v>0.5</v>
      </c>
      <c r="D89" s="8"/>
      <c r="E89" s="1"/>
      <c r="F89" s="59"/>
      <c r="G89" s="6"/>
      <c r="H89" s="57"/>
      <c r="I89" s="6"/>
      <c r="J89" s="57"/>
      <c r="K89" s="6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1:26">
      <c r="A90" s="77" t="s">
        <v>46</v>
      </c>
      <c r="B90" s="78">
        <v>2.0833000000000001E-2</v>
      </c>
      <c r="D90" s="8"/>
      <c r="E90" s="1"/>
      <c r="F90" s="59"/>
      <c r="G90" s="6"/>
      <c r="H90" s="57"/>
      <c r="I90" s="6"/>
      <c r="J90" s="57"/>
      <c r="K90" s="6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spans="1:26">
      <c r="A91" s="3" t="s">
        <v>5</v>
      </c>
      <c r="B91" s="10">
        <v>0.11</v>
      </c>
      <c r="E91" s="1"/>
      <c r="F91" s="6"/>
      <c r="G91" s="6"/>
      <c r="H91" s="6"/>
      <c r="I91" s="6"/>
      <c r="J91" s="6"/>
      <c r="K91" s="6"/>
      <c r="L91" s="12"/>
      <c r="M91" s="9"/>
      <c r="N91" s="9"/>
      <c r="O91" s="9"/>
      <c r="P91" s="9"/>
      <c r="Q91" s="9"/>
      <c r="R91" s="9"/>
      <c r="S91" s="9"/>
      <c r="T91" s="9"/>
      <c r="U91" s="9"/>
    </row>
    <row r="92" spans="1:26">
      <c r="A92" s="3" t="s">
        <v>8</v>
      </c>
      <c r="B92" s="51"/>
      <c r="C92" s="5"/>
      <c r="D92" s="8"/>
      <c r="E92" s="13"/>
      <c r="K92" s="5"/>
      <c r="L92" s="12"/>
      <c r="M92" s="9"/>
      <c r="N92" s="9"/>
      <c r="O92" s="9"/>
      <c r="P92" s="9"/>
      <c r="Q92" s="9"/>
      <c r="R92" s="9"/>
      <c r="S92" s="9"/>
      <c r="T92" s="9"/>
      <c r="U92" s="9"/>
    </row>
    <row r="93" spans="1:26">
      <c r="A93" s="3"/>
      <c r="B93" s="14"/>
      <c r="D93" s="8"/>
      <c r="E93" s="5"/>
      <c r="F93" s="5"/>
      <c r="G93" s="5"/>
      <c r="K93" s="5"/>
      <c r="L93" s="12"/>
      <c r="M93" s="9"/>
      <c r="N93" s="9"/>
      <c r="O93" s="9"/>
      <c r="P93" s="9"/>
      <c r="Q93" s="9"/>
      <c r="R93" s="9"/>
      <c r="S93" s="9"/>
      <c r="T93" s="9"/>
      <c r="U93" s="9"/>
    </row>
    <row r="94" spans="1:26">
      <c r="A94" s="3"/>
      <c r="B94" s="14"/>
      <c r="D94" s="8"/>
      <c r="E94" s="5"/>
      <c r="F94" s="5"/>
      <c r="G94" s="5"/>
      <c r="K94" s="5"/>
      <c r="L94" s="12"/>
      <c r="M94" s="9"/>
    </row>
    <row r="95" spans="1:26">
      <c r="A95" s="3" t="s">
        <v>132</v>
      </c>
      <c r="B95" s="45">
        <v>450</v>
      </c>
      <c r="C95" s="27"/>
      <c r="D95" s="8"/>
      <c r="E95" s="5"/>
      <c r="G95" s="5"/>
      <c r="K95" s="5"/>
      <c r="L95" s="9"/>
      <c r="M95" s="9"/>
      <c r="N95" s="9"/>
      <c r="O95" s="9"/>
      <c r="P95" s="9"/>
      <c r="Q95" s="9"/>
      <c r="R95" s="9"/>
      <c r="S95" s="9"/>
      <c r="T95" s="9"/>
      <c r="U95" s="9"/>
    </row>
    <row r="96" spans="1:26">
      <c r="A96" s="3" t="s">
        <v>133</v>
      </c>
      <c r="B96" s="45">
        <v>46</v>
      </c>
      <c r="C96" s="27"/>
      <c r="D96" s="8"/>
      <c r="E96" s="5"/>
      <c r="G96" s="5"/>
      <c r="K96" s="5"/>
      <c r="L96" s="9"/>
      <c r="M96" s="9"/>
      <c r="N96" s="9"/>
      <c r="O96" s="9"/>
      <c r="P96" s="9"/>
      <c r="Q96" s="9"/>
      <c r="R96" s="9"/>
      <c r="S96" s="9"/>
      <c r="T96" s="9"/>
      <c r="U96" s="9"/>
    </row>
    <row r="97" spans="1:21">
      <c r="A97" s="20" t="s">
        <v>130</v>
      </c>
      <c r="B97" s="45">
        <f>B95-B96</f>
        <v>404</v>
      </c>
      <c r="C97" s="27"/>
      <c r="D97" s="8"/>
      <c r="E97" s="5"/>
      <c r="G97" s="5"/>
      <c r="K97" s="5"/>
      <c r="L97" s="9"/>
      <c r="M97" s="9"/>
      <c r="N97" s="9"/>
      <c r="O97" s="9"/>
      <c r="P97" s="9"/>
      <c r="Q97" s="9"/>
      <c r="R97" s="9"/>
      <c r="S97" s="9"/>
      <c r="T97" s="9"/>
      <c r="U97" s="9"/>
    </row>
    <row r="98" spans="1:21">
      <c r="A98" s="20" t="s">
        <v>134</v>
      </c>
      <c r="B98" s="45">
        <f>B97*3.67</f>
        <v>1482.68</v>
      </c>
      <c r="C98" s="27"/>
      <c r="D98" s="8"/>
      <c r="E98" s="5"/>
      <c r="G98" s="5"/>
      <c r="K98" s="5"/>
      <c r="L98" s="9"/>
      <c r="M98" s="9"/>
      <c r="N98" s="9"/>
      <c r="O98" s="9"/>
      <c r="P98" s="9"/>
      <c r="Q98" s="9"/>
      <c r="R98" s="9"/>
      <c r="S98" s="9"/>
      <c r="T98" s="9"/>
      <c r="U98" s="9"/>
    </row>
    <row r="99" spans="1:21">
      <c r="A99" s="20"/>
      <c r="B99" s="45"/>
      <c r="C99" s="27"/>
      <c r="D99" s="8"/>
      <c r="E99" s="5"/>
      <c r="G99" s="5"/>
      <c r="K99" s="5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 spans="1:21">
      <c r="A100" s="20"/>
      <c r="B100" s="45"/>
      <c r="C100" s="27"/>
      <c r="D100" s="8"/>
      <c r="E100" s="5"/>
      <c r="G100" s="5"/>
      <c r="K100" s="5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 spans="1:21">
      <c r="A101" s="3" t="s">
        <v>9</v>
      </c>
      <c r="B101" s="15">
        <v>0.05</v>
      </c>
      <c r="D101" s="8"/>
      <c r="E101" s="13"/>
      <c r="F101" s="179"/>
      <c r="G101" s="179"/>
      <c r="H101" s="179"/>
      <c r="K101" s="5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 spans="1:21">
      <c r="A102" s="3" t="s">
        <v>24</v>
      </c>
      <c r="B102" s="16">
        <v>25</v>
      </c>
      <c r="E102" s="27"/>
      <c r="F102" s="52"/>
      <c r="G102" s="52"/>
      <c r="H102" s="52"/>
      <c r="K102" s="5"/>
      <c r="L102" s="12"/>
      <c r="M102" s="9"/>
      <c r="N102" s="9"/>
      <c r="O102" s="9"/>
      <c r="P102" s="9"/>
      <c r="Q102" s="9"/>
      <c r="R102" s="9"/>
      <c r="S102" s="9"/>
      <c r="T102" s="9"/>
      <c r="U102" s="9"/>
    </row>
    <row r="103" spans="1:21">
      <c r="A103" s="17" t="s">
        <v>25</v>
      </c>
      <c r="B103" s="18">
        <v>10</v>
      </c>
      <c r="E103" s="27"/>
      <c r="F103" s="53"/>
      <c r="G103" s="53"/>
      <c r="H103" s="53"/>
      <c r="K103" s="5"/>
      <c r="L103" s="12"/>
      <c r="M103" s="9"/>
      <c r="N103" s="9"/>
      <c r="O103" s="9"/>
      <c r="P103" s="9"/>
      <c r="Q103" s="9"/>
      <c r="R103" s="9"/>
      <c r="S103" s="9"/>
      <c r="T103" s="9"/>
      <c r="U103" s="9"/>
    </row>
    <row r="104" spans="1:21">
      <c r="A104" s="3"/>
      <c r="B104" s="19"/>
      <c r="C104" s="29"/>
      <c r="E104" s="27"/>
      <c r="F104" s="53"/>
      <c r="G104" s="53"/>
      <c r="H104" s="53"/>
    </row>
    <row r="105" spans="1:21">
      <c r="A105" s="3"/>
      <c r="B105" s="19"/>
      <c r="C105" s="11"/>
      <c r="E105" s="27"/>
      <c r="F105" s="53"/>
      <c r="G105" s="53"/>
      <c r="H105" s="53"/>
    </row>
    <row r="106" spans="1:21">
      <c r="A106" s="20" t="s">
        <v>23</v>
      </c>
      <c r="B106" s="21"/>
      <c r="C106" s="48"/>
      <c r="E106" s="27"/>
      <c r="F106" s="53"/>
      <c r="G106" s="53"/>
      <c r="H106" s="53"/>
    </row>
    <row r="107" spans="1:21" ht="17.25">
      <c r="A107" s="43" t="s">
        <v>6</v>
      </c>
      <c r="B107" s="55" t="s">
        <v>21</v>
      </c>
      <c r="C107" s="55" t="s">
        <v>22</v>
      </c>
    </row>
    <row r="108" spans="1:21">
      <c r="A108" s="3" t="s">
        <v>27</v>
      </c>
      <c r="B108" s="73">
        <f>NPV(B$91,B146:Z146)/$B$87</f>
        <v>2602.8172999355938</v>
      </c>
      <c r="C108" s="22">
        <f>B108/25</f>
        <v>104.11269199742375</v>
      </c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</row>
    <row r="109" spans="1:21">
      <c r="A109" s="3" t="s">
        <v>28</v>
      </c>
      <c r="B109" s="73">
        <f t="shared" ref="B109:B111" si="9">NPV(B$91,B147:Z147)/$B$87</f>
        <v>6923.6945160888336</v>
      </c>
      <c r="C109" s="22">
        <f>B109/25</f>
        <v>276.94778064355336</v>
      </c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</row>
    <row r="110" spans="1:21">
      <c r="A110" s="3" t="s">
        <v>29</v>
      </c>
      <c r="B110" s="73">
        <f t="shared" si="9"/>
        <v>13405.010340318697</v>
      </c>
      <c r="C110" s="22">
        <f>B110/25</f>
        <v>536.20041361274787</v>
      </c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</row>
    <row r="111" spans="1:21">
      <c r="A111" s="47" t="s">
        <v>30</v>
      </c>
      <c r="B111" s="73">
        <f t="shared" si="9"/>
        <v>26907.751640797575</v>
      </c>
      <c r="C111" s="22">
        <f>B111/25</f>
        <v>1076.3100656319029</v>
      </c>
    </row>
    <row r="114" spans="1:26">
      <c r="A114" s="24" t="s">
        <v>0</v>
      </c>
      <c r="E114" s="25"/>
      <c r="F114" s="26"/>
    </row>
    <row r="115" spans="1:26">
      <c r="A115" s="24"/>
    </row>
    <row r="116" spans="1:26">
      <c r="A116" s="27" t="s">
        <v>10</v>
      </c>
    </row>
    <row r="117" spans="1:26">
      <c r="A117" s="28" t="s">
        <v>1</v>
      </c>
      <c r="B117" s="29">
        <v>2011</v>
      </c>
      <c r="C117" s="29">
        <v>2012</v>
      </c>
      <c r="D117" s="29">
        <v>2013</v>
      </c>
      <c r="E117" s="29">
        <v>2014</v>
      </c>
      <c r="F117" s="29">
        <v>2015</v>
      </c>
      <c r="G117" s="29">
        <v>2016</v>
      </c>
      <c r="H117" s="29">
        <v>2017</v>
      </c>
      <c r="I117" s="29">
        <v>2018</v>
      </c>
      <c r="J117" s="29">
        <v>2019</v>
      </c>
      <c r="K117" s="29">
        <v>2020</v>
      </c>
      <c r="L117" s="29">
        <v>2021</v>
      </c>
      <c r="M117" s="29">
        <v>2022</v>
      </c>
      <c r="N117" s="29">
        <v>2023</v>
      </c>
      <c r="O117" s="29">
        <v>2024</v>
      </c>
      <c r="P117" s="29">
        <v>2025</v>
      </c>
      <c r="Q117" s="29">
        <v>2026</v>
      </c>
      <c r="R117" s="29">
        <v>2027</v>
      </c>
      <c r="S117" s="29">
        <v>2028</v>
      </c>
      <c r="T117" s="29">
        <v>2029</v>
      </c>
      <c r="U117" s="29">
        <v>2030</v>
      </c>
      <c r="V117" s="29">
        <v>2031</v>
      </c>
      <c r="W117" s="29">
        <v>2032</v>
      </c>
      <c r="X117" s="29">
        <v>2033</v>
      </c>
      <c r="Y117" s="29">
        <v>2034</v>
      </c>
      <c r="Z117" s="29">
        <v>2035</v>
      </c>
    </row>
    <row r="118" spans="1:26">
      <c r="A118" s="30" t="s">
        <v>2</v>
      </c>
      <c r="B118" s="31">
        <v>1</v>
      </c>
      <c r="C118" s="31">
        <v>2</v>
      </c>
      <c r="D118" s="31">
        <v>3</v>
      </c>
      <c r="E118" s="31">
        <v>4</v>
      </c>
      <c r="F118" s="31">
        <v>5</v>
      </c>
      <c r="G118" s="31">
        <v>6</v>
      </c>
      <c r="H118" s="31">
        <v>7</v>
      </c>
      <c r="I118" s="31">
        <v>8</v>
      </c>
      <c r="J118" s="31">
        <v>9</v>
      </c>
      <c r="K118" s="31">
        <v>10</v>
      </c>
      <c r="L118" s="31">
        <v>11</v>
      </c>
      <c r="M118" s="31">
        <v>12</v>
      </c>
      <c r="N118" s="31">
        <v>13</v>
      </c>
      <c r="O118" s="31">
        <v>14</v>
      </c>
      <c r="P118" s="31">
        <v>15</v>
      </c>
      <c r="Q118" s="31">
        <v>16</v>
      </c>
      <c r="R118" s="31">
        <v>17</v>
      </c>
      <c r="S118" s="31">
        <v>18</v>
      </c>
      <c r="T118" s="31">
        <v>19</v>
      </c>
      <c r="U118" s="31">
        <v>20</v>
      </c>
      <c r="V118" s="31">
        <v>21</v>
      </c>
      <c r="W118" s="31">
        <v>22</v>
      </c>
      <c r="X118" s="31">
        <v>23</v>
      </c>
      <c r="Y118" s="31">
        <v>24</v>
      </c>
      <c r="Z118" s="31">
        <v>25</v>
      </c>
    </row>
    <row r="119" spans="1:26">
      <c r="A119" s="54" t="s">
        <v>131</v>
      </c>
      <c r="B119" s="74">
        <f>$B$87*$B$89*$B$98</f>
        <v>741.34</v>
      </c>
      <c r="C119" s="74">
        <f>$B$87*$B$90*$B$98</f>
        <v>30.888672440000004</v>
      </c>
      <c r="D119" s="74">
        <f t="shared" ref="D119:Z119" si="10">$B$87*$B$90*$B$98</f>
        <v>30.888672440000004</v>
      </c>
      <c r="E119" s="74">
        <f t="shared" si="10"/>
        <v>30.888672440000004</v>
      </c>
      <c r="F119" s="74">
        <f t="shared" si="10"/>
        <v>30.888672440000004</v>
      </c>
      <c r="G119" s="74">
        <f t="shared" si="10"/>
        <v>30.888672440000004</v>
      </c>
      <c r="H119" s="74">
        <f t="shared" si="10"/>
        <v>30.888672440000004</v>
      </c>
      <c r="I119" s="74">
        <f t="shared" si="10"/>
        <v>30.888672440000004</v>
      </c>
      <c r="J119" s="74">
        <f t="shared" si="10"/>
        <v>30.888672440000004</v>
      </c>
      <c r="K119" s="74">
        <f t="shared" si="10"/>
        <v>30.888672440000004</v>
      </c>
      <c r="L119" s="74">
        <f t="shared" si="10"/>
        <v>30.888672440000004</v>
      </c>
      <c r="M119" s="74">
        <f t="shared" si="10"/>
        <v>30.888672440000004</v>
      </c>
      <c r="N119" s="74">
        <f t="shared" si="10"/>
        <v>30.888672440000004</v>
      </c>
      <c r="O119" s="74">
        <f t="shared" si="10"/>
        <v>30.888672440000004</v>
      </c>
      <c r="P119" s="74">
        <f t="shared" si="10"/>
        <v>30.888672440000004</v>
      </c>
      <c r="Q119" s="74">
        <f t="shared" si="10"/>
        <v>30.888672440000004</v>
      </c>
      <c r="R119" s="74">
        <f t="shared" si="10"/>
        <v>30.888672440000004</v>
      </c>
      <c r="S119" s="74">
        <f t="shared" si="10"/>
        <v>30.888672440000004</v>
      </c>
      <c r="T119" s="74">
        <f t="shared" si="10"/>
        <v>30.888672440000004</v>
      </c>
      <c r="U119" s="74">
        <f t="shared" si="10"/>
        <v>30.888672440000004</v>
      </c>
      <c r="V119" s="74">
        <f t="shared" si="10"/>
        <v>30.888672440000004</v>
      </c>
      <c r="W119" s="74">
        <f t="shared" si="10"/>
        <v>30.888672440000004</v>
      </c>
      <c r="X119" s="74">
        <f t="shared" si="10"/>
        <v>30.888672440000004</v>
      </c>
      <c r="Y119" s="74">
        <f t="shared" si="10"/>
        <v>30.888672440000004</v>
      </c>
      <c r="Z119" s="74">
        <f t="shared" si="10"/>
        <v>30.888672440000004</v>
      </c>
    </row>
    <row r="120" spans="1:26">
      <c r="A120" s="1"/>
      <c r="C120" s="33"/>
      <c r="D120" s="13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>
      <c r="A121" s="27" t="s">
        <v>11</v>
      </c>
      <c r="C121" s="13"/>
      <c r="D121" s="13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>
      <c r="A122" s="28" t="s">
        <v>1</v>
      </c>
      <c r="B122" s="29">
        <v>2011</v>
      </c>
      <c r="C122" s="29">
        <v>2012</v>
      </c>
      <c r="D122" s="29">
        <v>2013</v>
      </c>
      <c r="E122" s="29">
        <v>2014</v>
      </c>
      <c r="F122" s="29">
        <v>2015</v>
      </c>
      <c r="G122" s="29">
        <v>2016</v>
      </c>
      <c r="H122" s="29">
        <v>2017</v>
      </c>
      <c r="I122" s="29">
        <v>2018</v>
      </c>
      <c r="J122" s="29">
        <v>2019</v>
      </c>
      <c r="K122" s="29">
        <v>2020</v>
      </c>
      <c r="L122" s="29">
        <v>2021</v>
      </c>
      <c r="M122" s="29">
        <v>2022</v>
      </c>
      <c r="N122" s="29">
        <v>2023</v>
      </c>
      <c r="O122" s="29">
        <v>2024</v>
      </c>
      <c r="P122" s="29">
        <v>2025</v>
      </c>
      <c r="Q122" s="29">
        <v>2026</v>
      </c>
      <c r="R122" s="29">
        <v>2027</v>
      </c>
      <c r="S122" s="29">
        <v>2028</v>
      </c>
      <c r="T122" s="29">
        <v>2029</v>
      </c>
      <c r="U122" s="29">
        <v>2030</v>
      </c>
      <c r="V122" s="29">
        <v>2031</v>
      </c>
      <c r="W122" s="29">
        <v>2032</v>
      </c>
      <c r="X122" s="29">
        <v>2033</v>
      </c>
      <c r="Y122" s="29">
        <v>2034</v>
      </c>
      <c r="Z122" s="29">
        <v>2035</v>
      </c>
    </row>
    <row r="123" spans="1:26">
      <c r="A123" s="30" t="s">
        <v>2</v>
      </c>
      <c r="B123" s="31">
        <v>1</v>
      </c>
      <c r="C123" s="31">
        <v>2</v>
      </c>
      <c r="D123" s="31">
        <v>3</v>
      </c>
      <c r="E123" s="31">
        <v>4</v>
      </c>
      <c r="F123" s="31">
        <v>5</v>
      </c>
      <c r="G123" s="31">
        <v>6</v>
      </c>
      <c r="H123" s="31">
        <v>7</v>
      </c>
      <c r="I123" s="31">
        <v>8</v>
      </c>
      <c r="J123" s="31">
        <v>9</v>
      </c>
      <c r="K123" s="31">
        <v>10</v>
      </c>
      <c r="L123" s="31">
        <v>11</v>
      </c>
      <c r="M123" s="31">
        <v>12</v>
      </c>
      <c r="N123" s="31">
        <v>13</v>
      </c>
      <c r="O123" s="31">
        <v>14</v>
      </c>
      <c r="P123" s="31">
        <v>15</v>
      </c>
      <c r="Q123" s="31">
        <v>16</v>
      </c>
      <c r="R123" s="31">
        <v>17</v>
      </c>
      <c r="S123" s="31">
        <v>18</v>
      </c>
      <c r="T123" s="31">
        <v>19</v>
      </c>
      <c r="U123" s="31">
        <v>20</v>
      </c>
      <c r="V123" s="31">
        <v>21</v>
      </c>
      <c r="W123" s="31">
        <v>22</v>
      </c>
      <c r="X123" s="31">
        <v>23</v>
      </c>
      <c r="Y123" s="31">
        <v>24</v>
      </c>
      <c r="Z123" s="31">
        <v>25</v>
      </c>
    </row>
    <row r="124" spans="1:26">
      <c r="A124" s="44" t="s">
        <v>27</v>
      </c>
      <c r="B124" s="34">
        <v>3</v>
      </c>
      <c r="C124" s="34">
        <v>3</v>
      </c>
      <c r="D124" s="34">
        <v>3</v>
      </c>
      <c r="E124" s="34">
        <v>3</v>
      </c>
      <c r="F124" s="34">
        <v>3</v>
      </c>
      <c r="G124" s="34">
        <v>3</v>
      </c>
      <c r="H124" s="34">
        <v>3</v>
      </c>
      <c r="I124" s="34">
        <v>3</v>
      </c>
      <c r="J124" s="34">
        <v>3</v>
      </c>
      <c r="K124" s="34">
        <v>3</v>
      </c>
      <c r="L124" s="34">
        <v>3</v>
      </c>
      <c r="M124" s="34">
        <v>3</v>
      </c>
      <c r="N124" s="34">
        <v>3</v>
      </c>
      <c r="O124" s="34">
        <v>3</v>
      </c>
      <c r="P124" s="34">
        <v>3</v>
      </c>
      <c r="Q124" s="34">
        <v>3</v>
      </c>
      <c r="R124" s="34">
        <v>3</v>
      </c>
      <c r="S124" s="34">
        <v>3</v>
      </c>
      <c r="T124" s="34">
        <v>3</v>
      </c>
      <c r="U124" s="34">
        <v>3</v>
      </c>
      <c r="V124" s="34">
        <v>3</v>
      </c>
      <c r="W124" s="34">
        <v>3</v>
      </c>
      <c r="X124" s="34">
        <v>3</v>
      </c>
      <c r="Y124" s="34">
        <v>3</v>
      </c>
      <c r="Z124" s="34">
        <v>3</v>
      </c>
    </row>
    <row r="125" spans="1:26">
      <c r="A125" s="44" t="s">
        <v>28</v>
      </c>
      <c r="B125" s="34">
        <v>7.8</v>
      </c>
      <c r="C125" s="34">
        <v>7.8</v>
      </c>
      <c r="D125" s="34">
        <v>7.8</v>
      </c>
      <c r="E125" s="34">
        <v>7.8</v>
      </c>
      <c r="F125" s="34">
        <v>7.8</v>
      </c>
      <c r="G125" s="34">
        <v>7.8</v>
      </c>
      <c r="H125" s="34">
        <v>7.8</v>
      </c>
      <c r="I125" s="34">
        <v>7.8</v>
      </c>
      <c r="J125" s="34">
        <v>7.8</v>
      </c>
      <c r="K125" s="34">
        <v>7.8</v>
      </c>
      <c r="L125" s="34">
        <v>7.8</v>
      </c>
      <c r="M125" s="34">
        <v>7.8</v>
      </c>
      <c r="N125" s="34">
        <v>7.8</v>
      </c>
      <c r="O125" s="34">
        <v>7.8</v>
      </c>
      <c r="P125" s="34">
        <v>7.8</v>
      </c>
      <c r="Q125" s="34">
        <v>7.8</v>
      </c>
      <c r="R125" s="34">
        <v>7.8</v>
      </c>
      <c r="S125" s="34">
        <v>7.8</v>
      </c>
      <c r="T125" s="34">
        <v>7.8</v>
      </c>
      <c r="U125" s="34">
        <v>7.8</v>
      </c>
      <c r="V125" s="34">
        <v>7.8</v>
      </c>
      <c r="W125" s="34">
        <v>7.8</v>
      </c>
      <c r="X125" s="34">
        <v>7.8</v>
      </c>
      <c r="Y125" s="34">
        <v>7.8</v>
      </c>
      <c r="Z125" s="34">
        <v>7.8</v>
      </c>
    </row>
    <row r="126" spans="1:26">
      <c r="A126" s="44" t="s">
        <v>29</v>
      </c>
      <c r="B126" s="34">
        <v>15</v>
      </c>
      <c r="C126" s="34">
        <v>15</v>
      </c>
      <c r="D126" s="34">
        <v>15</v>
      </c>
      <c r="E126" s="34">
        <v>15</v>
      </c>
      <c r="F126" s="34">
        <v>15</v>
      </c>
      <c r="G126" s="34">
        <v>15</v>
      </c>
      <c r="H126" s="34">
        <v>15</v>
      </c>
      <c r="I126" s="34">
        <v>15</v>
      </c>
      <c r="J126" s="34">
        <v>15</v>
      </c>
      <c r="K126" s="34">
        <v>15</v>
      </c>
      <c r="L126" s="34">
        <v>15</v>
      </c>
      <c r="M126" s="34">
        <v>15</v>
      </c>
      <c r="N126" s="34">
        <v>15</v>
      </c>
      <c r="O126" s="34">
        <v>15</v>
      </c>
      <c r="P126" s="34">
        <v>15</v>
      </c>
      <c r="Q126" s="34">
        <v>15</v>
      </c>
      <c r="R126" s="34">
        <v>15</v>
      </c>
      <c r="S126" s="34">
        <v>15</v>
      </c>
      <c r="T126" s="34">
        <v>15</v>
      </c>
      <c r="U126" s="34">
        <v>15</v>
      </c>
      <c r="V126" s="34">
        <v>15</v>
      </c>
      <c r="W126" s="34">
        <v>15</v>
      </c>
      <c r="X126" s="34">
        <v>15</v>
      </c>
      <c r="Y126" s="34">
        <v>15</v>
      </c>
      <c r="Z126" s="34">
        <v>15</v>
      </c>
    </row>
    <row r="127" spans="1:26">
      <c r="A127" s="1" t="s">
        <v>30</v>
      </c>
      <c r="B127" s="34">
        <v>30</v>
      </c>
      <c r="C127" s="34">
        <v>30</v>
      </c>
      <c r="D127" s="34">
        <v>30</v>
      </c>
      <c r="E127" s="34">
        <v>30</v>
      </c>
      <c r="F127" s="34">
        <v>30</v>
      </c>
      <c r="G127" s="34">
        <v>30</v>
      </c>
      <c r="H127" s="34">
        <v>30</v>
      </c>
      <c r="I127" s="34">
        <v>30</v>
      </c>
      <c r="J127" s="34">
        <v>30</v>
      </c>
      <c r="K127" s="34">
        <v>30</v>
      </c>
      <c r="L127" s="34">
        <v>30</v>
      </c>
      <c r="M127" s="34">
        <v>30</v>
      </c>
      <c r="N127" s="34">
        <v>30</v>
      </c>
      <c r="O127" s="34">
        <v>30</v>
      </c>
      <c r="P127" s="34">
        <v>30</v>
      </c>
      <c r="Q127" s="34">
        <v>30</v>
      </c>
      <c r="R127" s="34">
        <v>30</v>
      </c>
      <c r="S127" s="34">
        <v>30</v>
      </c>
      <c r="T127" s="34">
        <v>30</v>
      </c>
      <c r="U127" s="34">
        <v>30</v>
      </c>
      <c r="V127" s="34">
        <v>30</v>
      </c>
      <c r="W127" s="34">
        <v>30</v>
      </c>
      <c r="X127" s="34">
        <v>30</v>
      </c>
      <c r="Y127" s="34">
        <v>30</v>
      </c>
      <c r="Z127" s="34">
        <v>30</v>
      </c>
    </row>
    <row r="128" spans="1:26">
      <c r="A128" s="1"/>
    </row>
    <row r="129" spans="1:27">
      <c r="A129" s="27" t="s">
        <v>12</v>
      </c>
    </row>
    <row r="130" spans="1:27">
      <c r="A130" s="28" t="s">
        <v>1</v>
      </c>
      <c r="B130" s="29">
        <v>2011</v>
      </c>
      <c r="C130" s="29">
        <v>2012</v>
      </c>
      <c r="D130" s="29">
        <v>2013</v>
      </c>
      <c r="E130" s="29">
        <v>2014</v>
      </c>
      <c r="F130" s="29">
        <v>2015</v>
      </c>
      <c r="G130" s="29">
        <v>2016</v>
      </c>
      <c r="H130" s="29">
        <v>2017</v>
      </c>
      <c r="I130" s="29">
        <v>2018</v>
      </c>
      <c r="J130" s="29">
        <v>2019</v>
      </c>
      <c r="K130" s="29">
        <v>2020</v>
      </c>
      <c r="L130" s="29">
        <v>2021</v>
      </c>
      <c r="M130" s="29">
        <v>2022</v>
      </c>
      <c r="N130" s="29">
        <v>2023</v>
      </c>
      <c r="O130" s="29">
        <v>2024</v>
      </c>
      <c r="P130" s="29">
        <v>2025</v>
      </c>
      <c r="Q130" s="29">
        <v>2026</v>
      </c>
      <c r="R130" s="29">
        <v>2027</v>
      </c>
      <c r="S130" s="29">
        <v>2028</v>
      </c>
      <c r="T130" s="29">
        <v>2029</v>
      </c>
      <c r="U130" s="29">
        <v>2030</v>
      </c>
      <c r="V130" s="29">
        <v>2031</v>
      </c>
      <c r="W130" s="29">
        <v>2032</v>
      </c>
      <c r="X130" s="29">
        <v>2033</v>
      </c>
      <c r="Y130" s="29">
        <v>2034</v>
      </c>
      <c r="Z130" s="29">
        <v>2035</v>
      </c>
    </row>
    <row r="131" spans="1:27">
      <c r="A131" s="30" t="s">
        <v>2</v>
      </c>
      <c r="B131" s="31">
        <v>1</v>
      </c>
      <c r="C131" s="31">
        <v>2</v>
      </c>
      <c r="D131" s="31">
        <v>3</v>
      </c>
      <c r="E131" s="31">
        <v>4</v>
      </c>
      <c r="F131" s="31">
        <v>5</v>
      </c>
      <c r="G131" s="31">
        <v>6</v>
      </c>
      <c r="H131" s="31">
        <v>7</v>
      </c>
      <c r="I131" s="31">
        <v>8</v>
      </c>
      <c r="J131" s="31">
        <v>9</v>
      </c>
      <c r="K131" s="31">
        <v>10</v>
      </c>
      <c r="L131" s="31">
        <v>11</v>
      </c>
      <c r="M131" s="31">
        <v>12</v>
      </c>
      <c r="N131" s="31">
        <v>13</v>
      </c>
      <c r="O131" s="31">
        <v>14</v>
      </c>
      <c r="P131" s="31">
        <v>15</v>
      </c>
      <c r="Q131" s="31">
        <v>16</v>
      </c>
      <c r="R131" s="31">
        <v>17</v>
      </c>
      <c r="S131" s="31">
        <v>18</v>
      </c>
      <c r="T131" s="31">
        <v>19</v>
      </c>
      <c r="U131" s="31">
        <v>20</v>
      </c>
      <c r="V131" s="31">
        <v>21</v>
      </c>
      <c r="W131" s="31">
        <v>22</v>
      </c>
      <c r="X131" s="31">
        <v>23</v>
      </c>
      <c r="Y131" s="31">
        <v>24</v>
      </c>
      <c r="Z131" s="31">
        <v>25</v>
      </c>
    </row>
    <row r="132" spans="1:27">
      <c r="A132" s="44" t="s">
        <v>27</v>
      </c>
      <c r="B132" s="75">
        <f>B124*B$119</f>
        <v>2224.02</v>
      </c>
      <c r="C132" s="75">
        <f t="shared" ref="C132:Z132" si="11">C124*C$119</f>
        <v>92.666017320000009</v>
      </c>
      <c r="D132" s="75">
        <f t="shared" si="11"/>
        <v>92.666017320000009</v>
      </c>
      <c r="E132" s="75">
        <f t="shared" si="11"/>
        <v>92.666017320000009</v>
      </c>
      <c r="F132" s="75">
        <f t="shared" si="11"/>
        <v>92.666017320000009</v>
      </c>
      <c r="G132" s="75">
        <f t="shared" si="11"/>
        <v>92.666017320000009</v>
      </c>
      <c r="H132" s="75">
        <f t="shared" si="11"/>
        <v>92.666017320000009</v>
      </c>
      <c r="I132" s="75">
        <f t="shared" si="11"/>
        <v>92.666017320000009</v>
      </c>
      <c r="J132" s="75">
        <f t="shared" si="11"/>
        <v>92.666017320000009</v>
      </c>
      <c r="K132" s="75">
        <f t="shared" si="11"/>
        <v>92.666017320000009</v>
      </c>
      <c r="L132" s="75">
        <f t="shared" si="11"/>
        <v>92.666017320000009</v>
      </c>
      <c r="M132" s="75">
        <f t="shared" si="11"/>
        <v>92.666017320000009</v>
      </c>
      <c r="N132" s="75">
        <f t="shared" si="11"/>
        <v>92.666017320000009</v>
      </c>
      <c r="O132" s="75">
        <f t="shared" si="11"/>
        <v>92.666017320000009</v>
      </c>
      <c r="P132" s="75">
        <f t="shared" si="11"/>
        <v>92.666017320000009</v>
      </c>
      <c r="Q132" s="75">
        <f t="shared" si="11"/>
        <v>92.666017320000009</v>
      </c>
      <c r="R132" s="75">
        <f t="shared" si="11"/>
        <v>92.666017320000009</v>
      </c>
      <c r="S132" s="75">
        <f t="shared" si="11"/>
        <v>92.666017320000009</v>
      </c>
      <c r="T132" s="75">
        <f t="shared" si="11"/>
        <v>92.666017320000009</v>
      </c>
      <c r="U132" s="75">
        <f t="shared" si="11"/>
        <v>92.666017320000009</v>
      </c>
      <c r="V132" s="75">
        <f t="shared" si="11"/>
        <v>92.666017320000009</v>
      </c>
      <c r="W132" s="75">
        <f t="shared" si="11"/>
        <v>92.666017320000009</v>
      </c>
      <c r="X132" s="75">
        <f t="shared" si="11"/>
        <v>92.666017320000009</v>
      </c>
      <c r="Y132" s="75">
        <f t="shared" si="11"/>
        <v>92.666017320000009</v>
      </c>
      <c r="Z132" s="75">
        <f t="shared" si="11"/>
        <v>92.666017320000009</v>
      </c>
    </row>
    <row r="133" spans="1:27">
      <c r="A133" s="44" t="s">
        <v>28</v>
      </c>
      <c r="B133" s="75">
        <f t="shared" ref="B133:B135" si="12">B125*B$119</f>
        <v>5782.4520000000002</v>
      </c>
      <c r="C133" s="75">
        <f t="shared" ref="C133:Z133" si="13">C125*C$119</f>
        <v>240.93164503200003</v>
      </c>
      <c r="D133" s="75">
        <f t="shared" si="13"/>
        <v>240.93164503200003</v>
      </c>
      <c r="E133" s="75">
        <f t="shared" si="13"/>
        <v>240.93164503200003</v>
      </c>
      <c r="F133" s="75">
        <f t="shared" si="13"/>
        <v>240.93164503200003</v>
      </c>
      <c r="G133" s="75">
        <f t="shared" si="13"/>
        <v>240.93164503200003</v>
      </c>
      <c r="H133" s="75">
        <f t="shared" si="13"/>
        <v>240.93164503200003</v>
      </c>
      <c r="I133" s="75">
        <f t="shared" si="13"/>
        <v>240.93164503200003</v>
      </c>
      <c r="J133" s="75">
        <f t="shared" si="13"/>
        <v>240.93164503200003</v>
      </c>
      <c r="K133" s="75">
        <f t="shared" si="13"/>
        <v>240.93164503200003</v>
      </c>
      <c r="L133" s="75">
        <f t="shared" si="13"/>
        <v>240.93164503200003</v>
      </c>
      <c r="M133" s="75">
        <f t="shared" si="13"/>
        <v>240.93164503200003</v>
      </c>
      <c r="N133" s="75">
        <f t="shared" si="13"/>
        <v>240.93164503200003</v>
      </c>
      <c r="O133" s="75">
        <f t="shared" si="13"/>
        <v>240.93164503200003</v>
      </c>
      <c r="P133" s="75">
        <f t="shared" si="13"/>
        <v>240.93164503200003</v>
      </c>
      <c r="Q133" s="75">
        <f t="shared" si="13"/>
        <v>240.93164503200003</v>
      </c>
      <c r="R133" s="75">
        <f t="shared" si="13"/>
        <v>240.93164503200003</v>
      </c>
      <c r="S133" s="75">
        <f t="shared" si="13"/>
        <v>240.93164503200003</v>
      </c>
      <c r="T133" s="75">
        <f t="shared" si="13"/>
        <v>240.93164503200003</v>
      </c>
      <c r="U133" s="75">
        <f t="shared" si="13"/>
        <v>240.93164503200003</v>
      </c>
      <c r="V133" s="75">
        <f t="shared" si="13"/>
        <v>240.93164503200003</v>
      </c>
      <c r="W133" s="75">
        <f t="shared" si="13"/>
        <v>240.93164503200003</v>
      </c>
      <c r="X133" s="75">
        <f t="shared" si="13"/>
        <v>240.93164503200003</v>
      </c>
      <c r="Y133" s="75">
        <f t="shared" si="13"/>
        <v>240.93164503200003</v>
      </c>
      <c r="Z133" s="75">
        <f t="shared" si="13"/>
        <v>240.93164503200003</v>
      </c>
    </row>
    <row r="134" spans="1:27">
      <c r="A134" s="44" t="s">
        <v>29</v>
      </c>
      <c r="B134" s="75">
        <f t="shared" si="12"/>
        <v>11120.1</v>
      </c>
      <c r="C134" s="75">
        <f t="shared" ref="C134:Z134" si="14">C126*C$119</f>
        <v>463.33008660000007</v>
      </c>
      <c r="D134" s="75">
        <f t="shared" si="14"/>
        <v>463.33008660000007</v>
      </c>
      <c r="E134" s="75">
        <f t="shared" si="14"/>
        <v>463.33008660000007</v>
      </c>
      <c r="F134" s="75">
        <f t="shared" si="14"/>
        <v>463.33008660000007</v>
      </c>
      <c r="G134" s="75">
        <f t="shared" si="14"/>
        <v>463.33008660000007</v>
      </c>
      <c r="H134" s="75">
        <f t="shared" si="14"/>
        <v>463.33008660000007</v>
      </c>
      <c r="I134" s="75">
        <f t="shared" si="14"/>
        <v>463.33008660000007</v>
      </c>
      <c r="J134" s="75">
        <f t="shared" si="14"/>
        <v>463.33008660000007</v>
      </c>
      <c r="K134" s="75">
        <f t="shared" si="14"/>
        <v>463.33008660000007</v>
      </c>
      <c r="L134" s="75">
        <f t="shared" si="14"/>
        <v>463.33008660000007</v>
      </c>
      <c r="M134" s="75">
        <f t="shared" si="14"/>
        <v>463.33008660000007</v>
      </c>
      <c r="N134" s="75">
        <f t="shared" si="14"/>
        <v>463.33008660000007</v>
      </c>
      <c r="O134" s="75">
        <f t="shared" si="14"/>
        <v>463.33008660000007</v>
      </c>
      <c r="P134" s="75">
        <f t="shared" si="14"/>
        <v>463.33008660000007</v>
      </c>
      <c r="Q134" s="75">
        <f t="shared" si="14"/>
        <v>463.33008660000007</v>
      </c>
      <c r="R134" s="75">
        <f t="shared" si="14"/>
        <v>463.33008660000007</v>
      </c>
      <c r="S134" s="75">
        <f t="shared" si="14"/>
        <v>463.33008660000007</v>
      </c>
      <c r="T134" s="75">
        <f t="shared" si="14"/>
        <v>463.33008660000007</v>
      </c>
      <c r="U134" s="75">
        <f t="shared" si="14"/>
        <v>463.33008660000007</v>
      </c>
      <c r="V134" s="75">
        <f t="shared" si="14"/>
        <v>463.33008660000007</v>
      </c>
      <c r="W134" s="75">
        <f t="shared" si="14"/>
        <v>463.33008660000007</v>
      </c>
      <c r="X134" s="75">
        <f t="shared" si="14"/>
        <v>463.33008660000007</v>
      </c>
      <c r="Y134" s="75">
        <f t="shared" si="14"/>
        <v>463.33008660000007</v>
      </c>
      <c r="Z134" s="75">
        <f t="shared" si="14"/>
        <v>463.33008660000007</v>
      </c>
    </row>
    <row r="135" spans="1:27">
      <c r="A135" s="1" t="s">
        <v>30</v>
      </c>
      <c r="B135" s="75">
        <f t="shared" si="12"/>
        <v>22240.2</v>
      </c>
      <c r="C135" s="75">
        <f t="shared" ref="C135:Z135" si="15">C127*C$119</f>
        <v>926.66017320000014</v>
      </c>
      <c r="D135" s="75">
        <f t="shared" si="15"/>
        <v>926.66017320000014</v>
      </c>
      <c r="E135" s="75">
        <f t="shared" si="15"/>
        <v>926.66017320000014</v>
      </c>
      <c r="F135" s="75">
        <f t="shared" si="15"/>
        <v>926.66017320000014</v>
      </c>
      <c r="G135" s="75">
        <f t="shared" si="15"/>
        <v>926.66017320000014</v>
      </c>
      <c r="H135" s="75">
        <f t="shared" si="15"/>
        <v>926.66017320000014</v>
      </c>
      <c r="I135" s="75">
        <f t="shared" si="15"/>
        <v>926.66017320000014</v>
      </c>
      <c r="J135" s="75">
        <f t="shared" si="15"/>
        <v>926.66017320000014</v>
      </c>
      <c r="K135" s="75">
        <f t="shared" si="15"/>
        <v>926.66017320000014</v>
      </c>
      <c r="L135" s="75">
        <f t="shared" si="15"/>
        <v>926.66017320000014</v>
      </c>
      <c r="M135" s="75">
        <f t="shared" si="15"/>
        <v>926.66017320000014</v>
      </c>
      <c r="N135" s="75">
        <f t="shared" si="15"/>
        <v>926.66017320000014</v>
      </c>
      <c r="O135" s="75">
        <f t="shared" si="15"/>
        <v>926.66017320000014</v>
      </c>
      <c r="P135" s="75">
        <f t="shared" si="15"/>
        <v>926.66017320000014</v>
      </c>
      <c r="Q135" s="75">
        <f t="shared" si="15"/>
        <v>926.66017320000014</v>
      </c>
      <c r="R135" s="75">
        <f t="shared" si="15"/>
        <v>926.66017320000014</v>
      </c>
      <c r="S135" s="75">
        <f t="shared" si="15"/>
        <v>926.66017320000014</v>
      </c>
      <c r="T135" s="75">
        <f t="shared" si="15"/>
        <v>926.66017320000014</v>
      </c>
      <c r="U135" s="75">
        <f t="shared" si="15"/>
        <v>926.66017320000014</v>
      </c>
      <c r="V135" s="75">
        <f t="shared" si="15"/>
        <v>926.66017320000014</v>
      </c>
      <c r="W135" s="75">
        <f t="shared" si="15"/>
        <v>926.66017320000014</v>
      </c>
      <c r="X135" s="75">
        <f t="shared" si="15"/>
        <v>926.66017320000014</v>
      </c>
      <c r="Y135" s="75">
        <f t="shared" si="15"/>
        <v>926.66017320000014</v>
      </c>
      <c r="Z135" s="75">
        <f t="shared" si="15"/>
        <v>926.66017320000014</v>
      </c>
    </row>
    <row r="136" spans="1:27">
      <c r="A136" s="1"/>
      <c r="B136" s="35"/>
      <c r="C136" s="35"/>
      <c r="D136" s="35"/>
      <c r="E136" s="35"/>
      <c r="F136" s="35"/>
      <c r="G136" s="35"/>
      <c r="H136" s="35"/>
      <c r="I136" s="35"/>
      <c r="J136" s="35"/>
    </row>
    <row r="137" spans="1:27">
      <c r="A137" s="27" t="s">
        <v>13</v>
      </c>
      <c r="B137" s="35"/>
      <c r="C137" s="35"/>
      <c r="D137" s="35"/>
      <c r="E137" s="35"/>
      <c r="F137" s="35"/>
      <c r="G137" s="35"/>
      <c r="H137" s="35"/>
      <c r="I137" s="35"/>
      <c r="J137" s="35"/>
    </row>
    <row r="138" spans="1:27">
      <c r="A138" s="28" t="s">
        <v>1</v>
      </c>
      <c r="B138" s="29">
        <v>2011</v>
      </c>
      <c r="C138" s="29">
        <v>2012</v>
      </c>
      <c r="D138" s="29">
        <v>2013</v>
      </c>
      <c r="E138" s="29">
        <v>2014</v>
      </c>
      <c r="F138" s="29">
        <v>2015</v>
      </c>
      <c r="G138" s="29">
        <v>2016</v>
      </c>
      <c r="H138" s="29">
        <v>2017</v>
      </c>
      <c r="I138" s="29">
        <v>2018</v>
      </c>
      <c r="J138" s="29">
        <v>2019</v>
      </c>
      <c r="K138" s="29">
        <v>2020</v>
      </c>
      <c r="L138" s="29">
        <v>2021</v>
      </c>
      <c r="M138" s="29">
        <v>2022</v>
      </c>
      <c r="N138" s="29">
        <v>2023</v>
      </c>
      <c r="O138" s="29">
        <v>2024</v>
      </c>
      <c r="P138" s="29">
        <v>2025</v>
      </c>
      <c r="Q138" s="29">
        <v>2026</v>
      </c>
      <c r="R138" s="29">
        <v>2027</v>
      </c>
      <c r="S138" s="29">
        <v>2028</v>
      </c>
      <c r="T138" s="29">
        <v>2029</v>
      </c>
      <c r="U138" s="29">
        <v>2030</v>
      </c>
      <c r="V138" s="29">
        <v>2031</v>
      </c>
      <c r="W138" s="29">
        <v>2032</v>
      </c>
      <c r="X138" s="29">
        <v>2033</v>
      </c>
      <c r="Y138" s="29">
        <v>2034</v>
      </c>
      <c r="Z138" s="29">
        <v>2035</v>
      </c>
    </row>
    <row r="139" spans="1:27">
      <c r="A139" s="30" t="s">
        <v>2</v>
      </c>
      <c r="B139" s="31">
        <v>1</v>
      </c>
      <c r="C139" s="31">
        <v>2</v>
      </c>
      <c r="D139" s="31">
        <v>3</v>
      </c>
      <c r="E139" s="31">
        <v>4</v>
      </c>
      <c r="F139" s="31">
        <v>5</v>
      </c>
      <c r="G139" s="31">
        <v>6</v>
      </c>
      <c r="H139" s="31">
        <v>7</v>
      </c>
      <c r="I139" s="31">
        <v>8</v>
      </c>
      <c r="J139" s="31">
        <v>9</v>
      </c>
      <c r="K139" s="31">
        <v>10</v>
      </c>
      <c r="L139" s="31">
        <v>11</v>
      </c>
      <c r="M139" s="31">
        <v>12</v>
      </c>
      <c r="N139" s="31">
        <v>13</v>
      </c>
      <c r="O139" s="31">
        <v>14</v>
      </c>
      <c r="P139" s="31">
        <v>15</v>
      </c>
      <c r="Q139" s="31">
        <v>16</v>
      </c>
      <c r="R139" s="31">
        <v>17</v>
      </c>
      <c r="S139" s="31">
        <v>18</v>
      </c>
      <c r="T139" s="31">
        <v>19</v>
      </c>
      <c r="U139" s="31">
        <v>20</v>
      </c>
      <c r="V139" s="31">
        <v>21</v>
      </c>
      <c r="W139" s="31">
        <v>22</v>
      </c>
      <c r="X139" s="31">
        <v>23</v>
      </c>
      <c r="Y139" s="31">
        <v>24</v>
      </c>
      <c r="Z139" s="31">
        <v>25</v>
      </c>
    </row>
    <row r="140" spans="1:27">
      <c r="A140" s="36" t="s">
        <v>3</v>
      </c>
      <c r="B140" s="37">
        <f>B87*B102</f>
        <v>25</v>
      </c>
      <c r="C140" s="37">
        <f>$B$6*$B$21</f>
        <v>10</v>
      </c>
      <c r="D140" s="37">
        <f t="shared" ref="D140:Z140" si="16">$B$6*$B$21</f>
        <v>10</v>
      </c>
      <c r="E140" s="37">
        <f t="shared" si="16"/>
        <v>10</v>
      </c>
      <c r="F140" s="37">
        <f t="shared" si="16"/>
        <v>10</v>
      </c>
      <c r="G140" s="37">
        <f t="shared" si="16"/>
        <v>10</v>
      </c>
      <c r="H140" s="37">
        <f t="shared" si="16"/>
        <v>10</v>
      </c>
      <c r="I140" s="37">
        <f t="shared" si="16"/>
        <v>10</v>
      </c>
      <c r="J140" s="37">
        <f t="shared" si="16"/>
        <v>10</v>
      </c>
      <c r="K140" s="37">
        <f t="shared" si="16"/>
        <v>10</v>
      </c>
      <c r="L140" s="37">
        <f t="shared" si="16"/>
        <v>10</v>
      </c>
      <c r="M140" s="37">
        <f t="shared" si="16"/>
        <v>10</v>
      </c>
      <c r="N140" s="37">
        <f t="shared" si="16"/>
        <v>10</v>
      </c>
      <c r="O140" s="37">
        <f t="shared" si="16"/>
        <v>10</v>
      </c>
      <c r="P140" s="37">
        <f t="shared" si="16"/>
        <v>10</v>
      </c>
      <c r="Q140" s="37">
        <f t="shared" si="16"/>
        <v>10</v>
      </c>
      <c r="R140" s="37">
        <f t="shared" si="16"/>
        <v>10</v>
      </c>
      <c r="S140" s="37">
        <f t="shared" si="16"/>
        <v>10</v>
      </c>
      <c r="T140" s="37">
        <f t="shared" si="16"/>
        <v>10</v>
      </c>
      <c r="U140" s="37">
        <f t="shared" si="16"/>
        <v>10</v>
      </c>
      <c r="V140" s="37">
        <f t="shared" si="16"/>
        <v>10</v>
      </c>
      <c r="W140" s="37">
        <f t="shared" si="16"/>
        <v>10</v>
      </c>
      <c r="X140" s="37">
        <f t="shared" si="16"/>
        <v>10</v>
      </c>
      <c r="Y140" s="37">
        <f t="shared" si="16"/>
        <v>10</v>
      </c>
      <c r="Z140" s="37">
        <f t="shared" si="16"/>
        <v>10</v>
      </c>
      <c r="AA140" s="23"/>
    </row>
    <row r="141" spans="1:27">
      <c r="A141" s="1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27">
      <c r="A142" s="27" t="s">
        <v>14</v>
      </c>
    </row>
    <row r="143" spans="1:27">
      <c r="A143" s="28" t="s">
        <v>1</v>
      </c>
      <c r="B143" s="29">
        <v>2011</v>
      </c>
      <c r="C143" s="29">
        <v>2012</v>
      </c>
      <c r="D143" s="29">
        <v>2013</v>
      </c>
      <c r="E143" s="29">
        <v>2014</v>
      </c>
      <c r="F143" s="29">
        <v>2015</v>
      </c>
      <c r="G143" s="29">
        <v>2016</v>
      </c>
      <c r="H143" s="29">
        <v>2017</v>
      </c>
      <c r="I143" s="29">
        <v>2018</v>
      </c>
      <c r="J143" s="29">
        <v>2019</v>
      </c>
      <c r="K143" s="29">
        <v>2020</v>
      </c>
      <c r="L143" s="29">
        <v>2021</v>
      </c>
      <c r="M143" s="29">
        <v>2022</v>
      </c>
      <c r="N143" s="29">
        <v>2023</v>
      </c>
      <c r="O143" s="29">
        <v>2024</v>
      </c>
      <c r="P143" s="29">
        <v>2025</v>
      </c>
      <c r="Q143" s="29">
        <v>2026</v>
      </c>
      <c r="R143" s="29">
        <v>2027</v>
      </c>
      <c r="S143" s="29">
        <v>2028</v>
      </c>
      <c r="T143" s="29">
        <v>2029</v>
      </c>
      <c r="U143" s="29">
        <v>2030</v>
      </c>
      <c r="V143" s="29">
        <v>2031</v>
      </c>
      <c r="W143" s="29">
        <v>2032</v>
      </c>
      <c r="X143" s="29">
        <v>2033</v>
      </c>
      <c r="Y143" s="29">
        <v>2034</v>
      </c>
      <c r="Z143" s="29">
        <v>2035</v>
      </c>
    </row>
    <row r="144" spans="1:27">
      <c r="A144" s="30" t="s">
        <v>2</v>
      </c>
      <c r="B144" s="31">
        <v>1</v>
      </c>
      <c r="C144" s="31">
        <v>2</v>
      </c>
      <c r="D144" s="31">
        <v>3</v>
      </c>
      <c r="E144" s="31">
        <v>4</v>
      </c>
      <c r="F144" s="31">
        <v>5</v>
      </c>
      <c r="G144" s="31">
        <v>6</v>
      </c>
      <c r="H144" s="31">
        <v>7</v>
      </c>
      <c r="I144" s="31">
        <v>8</v>
      </c>
      <c r="J144" s="31">
        <v>9</v>
      </c>
      <c r="K144" s="31">
        <v>10</v>
      </c>
      <c r="L144" s="31">
        <v>11</v>
      </c>
      <c r="M144" s="31">
        <v>12</v>
      </c>
      <c r="N144" s="31">
        <v>13</v>
      </c>
      <c r="O144" s="31">
        <v>14</v>
      </c>
      <c r="P144" s="31">
        <v>15</v>
      </c>
      <c r="Q144" s="31">
        <v>16</v>
      </c>
      <c r="R144" s="31">
        <v>17</v>
      </c>
      <c r="S144" s="31">
        <v>18</v>
      </c>
      <c r="T144" s="31">
        <v>19</v>
      </c>
      <c r="U144" s="31">
        <v>20</v>
      </c>
      <c r="V144" s="31">
        <v>21</v>
      </c>
      <c r="W144" s="31">
        <v>22</v>
      </c>
      <c r="X144" s="31">
        <v>23</v>
      </c>
      <c r="Y144" s="31">
        <v>24</v>
      </c>
      <c r="Z144" s="31">
        <v>25</v>
      </c>
    </row>
    <row r="145" spans="1:26">
      <c r="A145" s="27" t="s">
        <v>15</v>
      </c>
    </row>
    <row r="146" spans="1:26">
      <c r="A146" s="44" t="s">
        <v>27</v>
      </c>
      <c r="B146" s="76">
        <f>B132-B$140</f>
        <v>2199.02</v>
      </c>
      <c r="C146" s="76">
        <f t="shared" ref="C146:Z149" si="17">C132-C$140</f>
        <v>82.666017320000009</v>
      </c>
      <c r="D146" s="76">
        <f t="shared" si="17"/>
        <v>82.666017320000009</v>
      </c>
      <c r="E146" s="76">
        <f t="shared" si="17"/>
        <v>82.666017320000009</v>
      </c>
      <c r="F146" s="76">
        <f t="shared" si="17"/>
        <v>82.666017320000009</v>
      </c>
      <c r="G146" s="76">
        <f t="shared" si="17"/>
        <v>82.666017320000009</v>
      </c>
      <c r="H146" s="76">
        <f t="shared" si="17"/>
        <v>82.666017320000009</v>
      </c>
      <c r="I146" s="76">
        <f t="shared" si="17"/>
        <v>82.666017320000009</v>
      </c>
      <c r="J146" s="76">
        <f t="shared" si="17"/>
        <v>82.666017320000009</v>
      </c>
      <c r="K146" s="76">
        <f t="shared" si="17"/>
        <v>82.666017320000009</v>
      </c>
      <c r="L146" s="76">
        <f t="shared" si="17"/>
        <v>82.666017320000009</v>
      </c>
      <c r="M146" s="76">
        <f t="shared" si="17"/>
        <v>82.666017320000009</v>
      </c>
      <c r="N146" s="76">
        <f t="shared" si="17"/>
        <v>82.666017320000009</v>
      </c>
      <c r="O146" s="76">
        <f t="shared" si="17"/>
        <v>82.666017320000009</v>
      </c>
      <c r="P146" s="76">
        <f t="shared" si="17"/>
        <v>82.666017320000009</v>
      </c>
      <c r="Q146" s="76">
        <f t="shared" si="17"/>
        <v>82.666017320000009</v>
      </c>
      <c r="R146" s="76">
        <f t="shared" si="17"/>
        <v>82.666017320000009</v>
      </c>
      <c r="S146" s="76">
        <f t="shared" si="17"/>
        <v>82.666017320000009</v>
      </c>
      <c r="T146" s="76">
        <f t="shared" si="17"/>
        <v>82.666017320000009</v>
      </c>
      <c r="U146" s="76">
        <f t="shared" si="17"/>
        <v>82.666017320000009</v>
      </c>
      <c r="V146" s="76">
        <f t="shared" si="17"/>
        <v>82.666017320000009</v>
      </c>
      <c r="W146" s="76">
        <f t="shared" si="17"/>
        <v>82.666017320000009</v>
      </c>
      <c r="X146" s="76">
        <f t="shared" si="17"/>
        <v>82.666017320000009</v>
      </c>
      <c r="Y146" s="76">
        <f t="shared" si="17"/>
        <v>82.666017320000009</v>
      </c>
      <c r="Z146" s="76">
        <f t="shared" si="17"/>
        <v>82.666017320000009</v>
      </c>
    </row>
    <row r="147" spans="1:26">
      <c r="A147" s="44" t="s">
        <v>28</v>
      </c>
      <c r="B147" s="76">
        <f t="shared" ref="B147:Q149" si="18">B133-B$140</f>
        <v>5757.4520000000002</v>
      </c>
      <c r="C147" s="76">
        <f t="shared" si="18"/>
        <v>230.93164503200003</v>
      </c>
      <c r="D147" s="76">
        <f t="shared" si="18"/>
        <v>230.93164503200003</v>
      </c>
      <c r="E147" s="76">
        <f t="shared" si="18"/>
        <v>230.93164503200003</v>
      </c>
      <c r="F147" s="76">
        <f t="shared" si="18"/>
        <v>230.93164503200003</v>
      </c>
      <c r="G147" s="76">
        <f t="shared" si="18"/>
        <v>230.93164503200003</v>
      </c>
      <c r="H147" s="76">
        <f t="shared" si="18"/>
        <v>230.93164503200003</v>
      </c>
      <c r="I147" s="76">
        <f t="shared" si="18"/>
        <v>230.93164503200003</v>
      </c>
      <c r="J147" s="76">
        <f t="shared" si="18"/>
        <v>230.93164503200003</v>
      </c>
      <c r="K147" s="76">
        <f t="shared" si="18"/>
        <v>230.93164503200003</v>
      </c>
      <c r="L147" s="76">
        <f t="shared" si="18"/>
        <v>230.93164503200003</v>
      </c>
      <c r="M147" s="76">
        <f t="shared" si="18"/>
        <v>230.93164503200003</v>
      </c>
      <c r="N147" s="76">
        <f t="shared" si="18"/>
        <v>230.93164503200003</v>
      </c>
      <c r="O147" s="76">
        <f t="shared" si="18"/>
        <v>230.93164503200003</v>
      </c>
      <c r="P147" s="76">
        <f t="shared" si="18"/>
        <v>230.93164503200003</v>
      </c>
      <c r="Q147" s="76">
        <f t="shared" si="18"/>
        <v>230.93164503200003</v>
      </c>
      <c r="R147" s="76">
        <f t="shared" si="17"/>
        <v>230.93164503200003</v>
      </c>
      <c r="S147" s="76">
        <f t="shared" si="17"/>
        <v>230.93164503200003</v>
      </c>
      <c r="T147" s="76">
        <f t="shared" si="17"/>
        <v>230.93164503200003</v>
      </c>
      <c r="U147" s="76">
        <f t="shared" si="17"/>
        <v>230.93164503200003</v>
      </c>
      <c r="V147" s="76">
        <f t="shared" si="17"/>
        <v>230.93164503200003</v>
      </c>
      <c r="W147" s="76">
        <f t="shared" si="17"/>
        <v>230.93164503200003</v>
      </c>
      <c r="X147" s="76">
        <f t="shared" si="17"/>
        <v>230.93164503200003</v>
      </c>
      <c r="Y147" s="76">
        <f t="shared" si="17"/>
        <v>230.93164503200003</v>
      </c>
      <c r="Z147" s="76">
        <f t="shared" si="17"/>
        <v>230.93164503200003</v>
      </c>
    </row>
    <row r="148" spans="1:26">
      <c r="A148" s="44" t="s">
        <v>29</v>
      </c>
      <c r="B148" s="76">
        <f t="shared" si="18"/>
        <v>11095.1</v>
      </c>
      <c r="C148" s="76">
        <f t="shared" si="17"/>
        <v>453.33008660000007</v>
      </c>
      <c r="D148" s="76">
        <f t="shared" si="17"/>
        <v>453.33008660000007</v>
      </c>
      <c r="E148" s="76">
        <f t="shared" si="17"/>
        <v>453.33008660000007</v>
      </c>
      <c r="F148" s="76">
        <f t="shared" si="17"/>
        <v>453.33008660000007</v>
      </c>
      <c r="G148" s="76">
        <f t="shared" si="17"/>
        <v>453.33008660000007</v>
      </c>
      <c r="H148" s="76">
        <f t="shared" si="17"/>
        <v>453.33008660000007</v>
      </c>
      <c r="I148" s="76">
        <f t="shared" si="17"/>
        <v>453.33008660000007</v>
      </c>
      <c r="J148" s="76">
        <f t="shared" si="17"/>
        <v>453.33008660000007</v>
      </c>
      <c r="K148" s="76">
        <f t="shared" si="17"/>
        <v>453.33008660000007</v>
      </c>
      <c r="L148" s="76">
        <f t="shared" si="17"/>
        <v>453.33008660000007</v>
      </c>
      <c r="M148" s="76">
        <f t="shared" si="17"/>
        <v>453.33008660000007</v>
      </c>
      <c r="N148" s="76">
        <f t="shared" si="17"/>
        <v>453.33008660000007</v>
      </c>
      <c r="O148" s="76">
        <f t="shared" si="17"/>
        <v>453.33008660000007</v>
      </c>
      <c r="P148" s="76">
        <f t="shared" si="17"/>
        <v>453.33008660000007</v>
      </c>
      <c r="Q148" s="76">
        <f t="shared" si="17"/>
        <v>453.33008660000007</v>
      </c>
      <c r="R148" s="76">
        <f t="shared" si="17"/>
        <v>453.33008660000007</v>
      </c>
      <c r="S148" s="76">
        <f t="shared" si="17"/>
        <v>453.33008660000007</v>
      </c>
      <c r="T148" s="76">
        <f t="shared" si="17"/>
        <v>453.33008660000007</v>
      </c>
      <c r="U148" s="76">
        <f t="shared" si="17"/>
        <v>453.33008660000007</v>
      </c>
      <c r="V148" s="76">
        <f t="shared" si="17"/>
        <v>453.33008660000007</v>
      </c>
      <c r="W148" s="76">
        <f t="shared" si="17"/>
        <v>453.33008660000007</v>
      </c>
      <c r="X148" s="76">
        <f t="shared" si="17"/>
        <v>453.33008660000007</v>
      </c>
      <c r="Y148" s="76">
        <f t="shared" si="17"/>
        <v>453.33008660000007</v>
      </c>
      <c r="Z148" s="76">
        <f t="shared" si="17"/>
        <v>453.33008660000007</v>
      </c>
    </row>
    <row r="149" spans="1:26">
      <c r="A149" s="1" t="s">
        <v>30</v>
      </c>
      <c r="B149" s="76">
        <f t="shared" si="18"/>
        <v>22215.200000000001</v>
      </c>
      <c r="C149" s="76">
        <f t="shared" si="17"/>
        <v>916.66017320000014</v>
      </c>
      <c r="D149" s="76">
        <f t="shared" si="17"/>
        <v>916.66017320000014</v>
      </c>
      <c r="E149" s="76">
        <f t="shared" si="17"/>
        <v>916.66017320000014</v>
      </c>
      <c r="F149" s="76">
        <f t="shared" si="17"/>
        <v>916.66017320000014</v>
      </c>
      <c r="G149" s="76">
        <f t="shared" si="17"/>
        <v>916.66017320000014</v>
      </c>
      <c r="H149" s="76">
        <f t="shared" si="17"/>
        <v>916.66017320000014</v>
      </c>
      <c r="I149" s="76">
        <f t="shared" si="17"/>
        <v>916.66017320000014</v>
      </c>
      <c r="J149" s="76">
        <f t="shared" si="17"/>
        <v>916.66017320000014</v>
      </c>
      <c r="K149" s="76">
        <f t="shared" si="17"/>
        <v>916.66017320000014</v>
      </c>
      <c r="L149" s="76">
        <f t="shared" si="17"/>
        <v>916.66017320000014</v>
      </c>
      <c r="M149" s="76">
        <f t="shared" si="17"/>
        <v>916.66017320000014</v>
      </c>
      <c r="N149" s="76">
        <f t="shared" si="17"/>
        <v>916.66017320000014</v>
      </c>
      <c r="O149" s="76">
        <f t="shared" si="17"/>
        <v>916.66017320000014</v>
      </c>
      <c r="P149" s="76">
        <f t="shared" si="17"/>
        <v>916.66017320000014</v>
      </c>
      <c r="Q149" s="76">
        <f t="shared" si="17"/>
        <v>916.66017320000014</v>
      </c>
      <c r="R149" s="76">
        <f t="shared" si="17"/>
        <v>916.66017320000014</v>
      </c>
      <c r="S149" s="76">
        <f t="shared" si="17"/>
        <v>916.66017320000014</v>
      </c>
      <c r="T149" s="76">
        <f t="shared" si="17"/>
        <v>916.66017320000014</v>
      </c>
      <c r="U149" s="76">
        <f t="shared" si="17"/>
        <v>916.66017320000014</v>
      </c>
      <c r="V149" s="76">
        <f t="shared" si="17"/>
        <v>916.66017320000014</v>
      </c>
      <c r="W149" s="76">
        <f t="shared" si="17"/>
        <v>916.66017320000014</v>
      </c>
      <c r="X149" s="76">
        <f t="shared" si="17"/>
        <v>916.66017320000014</v>
      </c>
      <c r="Y149" s="76">
        <f t="shared" si="17"/>
        <v>916.66017320000014</v>
      </c>
      <c r="Z149" s="76">
        <f t="shared" si="17"/>
        <v>916.66017320000014</v>
      </c>
    </row>
    <row r="150" spans="1:26">
      <c r="A150" s="1"/>
    </row>
    <row r="151" spans="1:26">
      <c r="A151" s="27" t="s">
        <v>16</v>
      </c>
    </row>
    <row r="152" spans="1:26">
      <c r="A152" s="44" t="s">
        <v>27</v>
      </c>
      <c r="B152" s="76">
        <f>B146/(1+$B$91)^B$118</f>
        <v>1981.099099099099</v>
      </c>
      <c r="C152" s="76">
        <f t="shared" ref="C152:D152" si="19">C146/(1+$B$91)^C$118</f>
        <v>67.093594123853578</v>
      </c>
      <c r="D152" s="76">
        <f t="shared" si="19"/>
        <v>60.444679390859079</v>
      </c>
      <c r="E152" s="76">
        <f t="shared" ref="E152:Z152" si="20">E146/(1+$B$91)^E$118</f>
        <v>54.454666117891058</v>
      </c>
      <c r="F152" s="76">
        <f t="shared" si="20"/>
        <v>49.058257763865818</v>
      </c>
      <c r="G152" s="76">
        <f t="shared" si="20"/>
        <v>44.196628616095325</v>
      </c>
      <c r="H152" s="76">
        <f t="shared" si="20"/>
        <v>39.816782537022817</v>
      </c>
      <c r="I152" s="76">
        <f t="shared" si="20"/>
        <v>35.870975258579108</v>
      </c>
      <c r="J152" s="76">
        <f t="shared" si="20"/>
        <v>32.316193926647841</v>
      </c>
      <c r="K152" s="76">
        <f t="shared" si="20"/>
        <v>29.113688222205258</v>
      </c>
      <c r="L152" s="76">
        <f t="shared" si="20"/>
        <v>26.228547947932665</v>
      </c>
      <c r="M152" s="76">
        <f t="shared" si="20"/>
        <v>23.629322475615012</v>
      </c>
      <c r="N152" s="76">
        <f t="shared" si="20"/>
        <v>21.28767790595947</v>
      </c>
      <c r="O152" s="76">
        <f t="shared" si="20"/>
        <v>19.178088203567089</v>
      </c>
      <c r="P152" s="76">
        <f t="shared" si="20"/>
        <v>17.277556940150532</v>
      </c>
      <c r="Q152" s="76">
        <f t="shared" si="20"/>
        <v>15.565366612748223</v>
      </c>
      <c r="R152" s="76">
        <f t="shared" si="20"/>
        <v>14.022852804277678</v>
      </c>
      <c r="S152" s="76">
        <f t="shared" si="20"/>
        <v>12.633200724574483</v>
      </c>
      <c r="T152" s="76">
        <f t="shared" si="20"/>
        <v>11.381261914031064</v>
      </c>
      <c r="U152" s="76">
        <f t="shared" si="20"/>
        <v>10.253389111739697</v>
      </c>
      <c r="V152" s="76">
        <f t="shared" si="20"/>
        <v>9.2372874880537807</v>
      </c>
      <c r="W152" s="76">
        <f t="shared" si="20"/>
        <v>8.3218806198682707</v>
      </c>
      <c r="X152" s="76">
        <f t="shared" si="20"/>
        <v>7.497189747629073</v>
      </c>
      <c r="Y152" s="76">
        <f t="shared" si="20"/>
        <v>6.7542249978640276</v>
      </c>
      <c r="Z152" s="76">
        <f t="shared" si="20"/>
        <v>6.0848873854630874</v>
      </c>
    </row>
    <row r="153" spans="1:26">
      <c r="A153" s="44" t="s">
        <v>28</v>
      </c>
      <c r="B153" s="76">
        <f t="shared" ref="B153:D155" si="21">B147/(1+$B$91)^B$118</f>
        <v>5186.8936936936934</v>
      </c>
      <c r="C153" s="76">
        <f t="shared" si="21"/>
        <v>187.42930365392419</v>
      </c>
      <c r="D153" s="76">
        <f t="shared" si="21"/>
        <v>168.85522851704883</v>
      </c>
      <c r="E153" s="76">
        <f t="shared" ref="E153:Z153" si="22">E147/(1+$B$91)^E$118</f>
        <v>152.12182749283676</v>
      </c>
      <c r="F153" s="76">
        <f t="shared" si="22"/>
        <v>137.04669143498808</v>
      </c>
      <c r="G153" s="76">
        <f t="shared" si="22"/>
        <v>123.46548777926851</v>
      </c>
      <c r="H153" s="76">
        <f t="shared" si="22"/>
        <v>111.23016917051218</v>
      </c>
      <c r="I153" s="76">
        <f t="shared" si="22"/>
        <v>100.20735961307402</v>
      </c>
      <c r="J153" s="76">
        <f t="shared" si="22"/>
        <v>90.276900552318921</v>
      </c>
      <c r="K153" s="76">
        <f t="shared" si="22"/>
        <v>81.330541038125148</v>
      </c>
      <c r="L153" s="76">
        <f t="shared" si="22"/>
        <v>73.270757692004636</v>
      </c>
      <c r="M153" s="76">
        <f t="shared" si="22"/>
        <v>66.009691614418585</v>
      </c>
      <c r="N153" s="76">
        <f t="shared" si="22"/>
        <v>59.468190643620339</v>
      </c>
      <c r="O153" s="76">
        <f t="shared" si="22"/>
        <v>53.574946525784092</v>
      </c>
      <c r="P153" s="76">
        <f t="shared" si="22"/>
        <v>48.265717590796484</v>
      </c>
      <c r="Q153" s="76">
        <f t="shared" si="22"/>
        <v>43.482628460176997</v>
      </c>
      <c r="R153" s="76">
        <f t="shared" si="22"/>
        <v>39.17353915331261</v>
      </c>
      <c r="S153" s="76">
        <f t="shared" si="22"/>
        <v>35.291476714696046</v>
      </c>
      <c r="T153" s="76">
        <f t="shared" si="22"/>
        <v>31.794123166392829</v>
      </c>
      <c r="U153" s="76">
        <f t="shared" si="22"/>
        <v>28.6433542039575</v>
      </c>
      <c r="V153" s="76">
        <f t="shared" si="22"/>
        <v>25.804823607168917</v>
      </c>
      <c r="W153" s="76">
        <f t="shared" si="22"/>
        <v>23.247588835287313</v>
      </c>
      <c r="X153" s="76">
        <f t="shared" si="22"/>
        <v>20.943773725484068</v>
      </c>
      <c r="Y153" s="76">
        <f t="shared" si="22"/>
        <v>18.868264617553208</v>
      </c>
      <c r="Z153" s="76">
        <f t="shared" si="22"/>
        <v>16.998436592390274</v>
      </c>
    </row>
    <row r="154" spans="1:26">
      <c r="A154" s="44" t="s">
        <v>29</v>
      </c>
      <c r="B154" s="76">
        <f t="shared" si="21"/>
        <v>9995.5855855855843</v>
      </c>
      <c r="C154" s="76">
        <f t="shared" si="21"/>
        <v>367.93286794903014</v>
      </c>
      <c r="D154" s="76">
        <f t="shared" si="21"/>
        <v>331.47105220633341</v>
      </c>
      <c r="E154" s="76">
        <f t="shared" ref="E154:Z154" si="23">E148/(1+$B$91)^E$118</f>
        <v>298.62256955525532</v>
      </c>
      <c r="F154" s="76">
        <f t="shared" si="23"/>
        <v>269.02934194167142</v>
      </c>
      <c r="G154" s="76">
        <f t="shared" si="23"/>
        <v>242.36877652402831</v>
      </c>
      <c r="H154" s="76">
        <f t="shared" si="23"/>
        <v>218.35024912074621</v>
      </c>
      <c r="I154" s="76">
        <f t="shared" si="23"/>
        <v>196.71193614481638</v>
      </c>
      <c r="J154" s="76">
        <f t="shared" si="23"/>
        <v>177.21796049082553</v>
      </c>
      <c r="K154" s="76">
        <f t="shared" si="23"/>
        <v>159.65582026200497</v>
      </c>
      <c r="L154" s="76">
        <f t="shared" si="23"/>
        <v>143.83407230811258</v>
      </c>
      <c r="M154" s="76">
        <f t="shared" si="23"/>
        <v>129.58024532262394</v>
      </c>
      <c r="N154" s="76">
        <f t="shared" si="23"/>
        <v>116.73895975011165</v>
      </c>
      <c r="O154" s="76">
        <f t="shared" si="23"/>
        <v>105.17023400910959</v>
      </c>
      <c r="P154" s="76">
        <f t="shared" si="23"/>
        <v>94.747958566765405</v>
      </c>
      <c r="Q154" s="76">
        <f t="shared" si="23"/>
        <v>85.358521231320168</v>
      </c>
      <c r="R154" s="76">
        <f t="shared" si="23"/>
        <v>76.899568676865016</v>
      </c>
      <c r="S154" s="76">
        <f t="shared" si="23"/>
        <v>69.278890699878389</v>
      </c>
      <c r="T154" s="76">
        <f t="shared" si="23"/>
        <v>62.413415044935476</v>
      </c>
      <c r="U154" s="76">
        <f t="shared" si="23"/>
        <v>56.22830184228421</v>
      </c>
      <c r="V154" s="76">
        <f t="shared" si="23"/>
        <v>50.656127785841626</v>
      </c>
      <c r="W154" s="76">
        <f t="shared" si="23"/>
        <v>45.636151158415878</v>
      </c>
      <c r="X154" s="76">
        <f t="shared" si="23"/>
        <v>41.113649692266556</v>
      </c>
      <c r="Y154" s="76">
        <f t="shared" si="23"/>
        <v>37.039324047086978</v>
      </c>
      <c r="Z154" s="76">
        <f t="shared" si="23"/>
        <v>33.368760402781056</v>
      </c>
    </row>
    <row r="155" spans="1:26">
      <c r="A155" s="1" t="s">
        <v>30</v>
      </c>
      <c r="B155" s="76">
        <f t="shared" si="21"/>
        <v>20013.693693693691</v>
      </c>
      <c r="C155" s="76">
        <f t="shared" si="21"/>
        <v>743.98196023050082</v>
      </c>
      <c r="D155" s="76">
        <f t="shared" si="21"/>
        <v>670.2540182256763</v>
      </c>
      <c r="E155" s="76">
        <f t="shared" ref="E155:Z155" si="24">E149/(1+$B$91)^E$118</f>
        <v>603.83244885196063</v>
      </c>
      <c r="F155" s="76">
        <f t="shared" si="24"/>
        <v>543.99319716392847</v>
      </c>
      <c r="G155" s="76">
        <f t="shared" si="24"/>
        <v>490.0839614089445</v>
      </c>
      <c r="H155" s="76">
        <f t="shared" si="24"/>
        <v>441.51708235040047</v>
      </c>
      <c r="I155" s="76">
        <f t="shared" si="24"/>
        <v>397.76313725261298</v>
      </c>
      <c r="J155" s="76">
        <f t="shared" si="24"/>
        <v>358.34516869604766</v>
      </c>
      <c r="K155" s="76">
        <f t="shared" si="24"/>
        <v>322.8334853117546</v>
      </c>
      <c r="L155" s="76">
        <f t="shared" si="24"/>
        <v>290.84097775833749</v>
      </c>
      <c r="M155" s="76">
        <f t="shared" si="24"/>
        <v>262.0188988813851</v>
      </c>
      <c r="N155" s="76">
        <f t="shared" si="24"/>
        <v>236.05306205530189</v>
      </c>
      <c r="O155" s="76">
        <f t="shared" si="24"/>
        <v>212.66041626603771</v>
      </c>
      <c r="P155" s="76">
        <f t="shared" si="24"/>
        <v>191.58596060003401</v>
      </c>
      <c r="Q155" s="76">
        <f t="shared" si="24"/>
        <v>172.59996450453511</v>
      </c>
      <c r="R155" s="76">
        <f t="shared" si="24"/>
        <v>155.49546351759918</v>
      </c>
      <c r="S155" s="76">
        <f t="shared" si="24"/>
        <v>140.08600316900825</v>
      </c>
      <c r="T155" s="76">
        <f t="shared" si="24"/>
        <v>126.20360645856599</v>
      </c>
      <c r="U155" s="76">
        <f t="shared" si="24"/>
        <v>113.69694275546485</v>
      </c>
      <c r="V155" s="76">
        <f t="shared" si="24"/>
        <v>102.42967815807643</v>
      </c>
      <c r="W155" s="76">
        <f t="shared" si="24"/>
        <v>92.278989331600386</v>
      </c>
      <c r="X155" s="76">
        <f t="shared" si="24"/>
        <v>83.134224623063417</v>
      </c>
      <c r="Y155" s="76">
        <f t="shared" si="24"/>
        <v>74.895697858615662</v>
      </c>
      <c r="Z155" s="76">
        <f t="shared" si="24"/>
        <v>67.473601674428522</v>
      </c>
    </row>
    <row r="156" spans="1:26">
      <c r="A156" s="1"/>
    </row>
    <row r="157" spans="1:26">
      <c r="A157" s="27" t="s">
        <v>17</v>
      </c>
    </row>
    <row r="158" spans="1:26">
      <c r="A158" s="44" t="s">
        <v>27</v>
      </c>
      <c r="B158" s="76">
        <f>B152</f>
        <v>1981.099099099099</v>
      </c>
      <c r="C158" s="76">
        <f>(B158+C152)*(1+$B$92)</f>
        <v>2048.1926932229526</v>
      </c>
      <c r="D158" s="76">
        <f t="shared" ref="D158:Z161" si="25">(C158+D152)*(1+$B$92)</f>
        <v>2108.6373726138117</v>
      </c>
      <c r="E158" s="76">
        <f t="shared" si="25"/>
        <v>2163.0920387317028</v>
      </c>
      <c r="F158" s="76">
        <f t="shared" si="25"/>
        <v>2212.1502964955685</v>
      </c>
      <c r="G158" s="76">
        <f t="shared" si="25"/>
        <v>2256.3469251116639</v>
      </c>
      <c r="H158" s="76">
        <f t="shared" si="25"/>
        <v>2296.1637076486868</v>
      </c>
      <c r="I158" s="76">
        <f t="shared" si="25"/>
        <v>2332.034682907266</v>
      </c>
      <c r="J158" s="76">
        <f t="shared" si="25"/>
        <v>2364.3508768339138</v>
      </c>
      <c r="K158" s="76">
        <f t="shared" si="25"/>
        <v>2393.4645650561192</v>
      </c>
      <c r="L158" s="76">
        <f t="shared" si="25"/>
        <v>2419.6931130040521</v>
      </c>
      <c r="M158" s="76">
        <f t="shared" si="25"/>
        <v>2443.3224354796671</v>
      </c>
      <c r="N158" s="76">
        <f t="shared" si="25"/>
        <v>2464.6101133856264</v>
      </c>
      <c r="O158" s="76">
        <f t="shared" si="25"/>
        <v>2483.7882015891937</v>
      </c>
      <c r="P158" s="76">
        <f t="shared" si="25"/>
        <v>2501.0657585293443</v>
      </c>
      <c r="Q158" s="76">
        <f t="shared" si="25"/>
        <v>2516.6311251420925</v>
      </c>
      <c r="R158" s="76">
        <f t="shared" si="25"/>
        <v>2530.6539779463701</v>
      </c>
      <c r="S158" s="76">
        <f t="shared" si="25"/>
        <v>2543.2871786709447</v>
      </c>
      <c r="T158" s="76">
        <f t="shared" si="25"/>
        <v>2554.668440584976</v>
      </c>
      <c r="U158" s="76">
        <f t="shared" si="25"/>
        <v>2564.9218296967156</v>
      </c>
      <c r="V158" s="76">
        <f t="shared" si="25"/>
        <v>2574.1591171847695</v>
      </c>
      <c r="W158" s="76">
        <f t="shared" si="25"/>
        <v>2582.4809978046378</v>
      </c>
      <c r="X158" s="76">
        <f t="shared" si="25"/>
        <v>2589.9781875522667</v>
      </c>
      <c r="Y158" s="76">
        <f t="shared" si="25"/>
        <v>2596.7324125501309</v>
      </c>
      <c r="Z158" s="76">
        <f t="shared" si="25"/>
        <v>2602.8172999355938</v>
      </c>
    </row>
    <row r="159" spans="1:26">
      <c r="A159" s="44" t="s">
        <v>28</v>
      </c>
      <c r="B159" s="76">
        <f>B153</f>
        <v>5186.8936936936934</v>
      </c>
      <c r="C159" s="76">
        <f t="shared" ref="C159:R161" si="26">(B159+C153)*(1+$B$92)</f>
        <v>5374.3229973476173</v>
      </c>
      <c r="D159" s="76">
        <f t="shared" si="26"/>
        <v>5543.1782258646663</v>
      </c>
      <c r="E159" s="76">
        <f t="shared" si="26"/>
        <v>5695.3000533575032</v>
      </c>
      <c r="F159" s="76">
        <f t="shared" si="26"/>
        <v>5832.3467447924913</v>
      </c>
      <c r="G159" s="76">
        <f t="shared" si="26"/>
        <v>5955.8122325717595</v>
      </c>
      <c r="H159" s="76">
        <f t="shared" si="26"/>
        <v>6067.042401742272</v>
      </c>
      <c r="I159" s="76">
        <f t="shared" si="26"/>
        <v>6167.249761355346</v>
      </c>
      <c r="J159" s="76">
        <f t="shared" si="26"/>
        <v>6257.5266619076647</v>
      </c>
      <c r="K159" s="76">
        <f t="shared" si="26"/>
        <v>6338.85720294579</v>
      </c>
      <c r="L159" s="76">
        <f t="shared" si="26"/>
        <v>6412.1279606377948</v>
      </c>
      <c r="M159" s="76">
        <f t="shared" si="26"/>
        <v>6478.1376522522132</v>
      </c>
      <c r="N159" s="76">
        <f t="shared" si="26"/>
        <v>6537.6058428958331</v>
      </c>
      <c r="O159" s="76">
        <f t="shared" si="26"/>
        <v>6591.1807894216172</v>
      </c>
      <c r="P159" s="76">
        <f t="shared" si="26"/>
        <v>6639.4465070124133</v>
      </c>
      <c r="Q159" s="76">
        <f t="shared" si="26"/>
        <v>6682.9291354725901</v>
      </c>
      <c r="R159" s="76">
        <f t="shared" si="26"/>
        <v>6722.1026746259031</v>
      </c>
      <c r="S159" s="76">
        <f t="shared" si="25"/>
        <v>6757.3941513405989</v>
      </c>
      <c r="T159" s="76">
        <f t="shared" si="25"/>
        <v>6789.1882745069915</v>
      </c>
      <c r="U159" s="76">
        <f t="shared" si="25"/>
        <v>6817.8316287109492</v>
      </c>
      <c r="V159" s="76">
        <f t="shared" si="25"/>
        <v>6843.6364523181182</v>
      </c>
      <c r="W159" s="76">
        <f t="shared" si="25"/>
        <v>6866.8840411534056</v>
      </c>
      <c r="X159" s="76">
        <f t="shared" si="25"/>
        <v>6887.8278148788895</v>
      </c>
      <c r="Y159" s="76">
        <f t="shared" si="25"/>
        <v>6906.6960794964425</v>
      </c>
      <c r="Z159" s="76">
        <f t="shared" si="25"/>
        <v>6923.6945160888326</v>
      </c>
    </row>
    <row r="160" spans="1:26">
      <c r="A160" s="44" t="s">
        <v>29</v>
      </c>
      <c r="B160" s="76">
        <f>B154</f>
        <v>9995.5855855855843</v>
      </c>
      <c r="C160" s="76">
        <f t="shared" si="26"/>
        <v>10363.518453534614</v>
      </c>
      <c r="D160" s="76">
        <f t="shared" si="25"/>
        <v>10694.989505740949</v>
      </c>
      <c r="E160" s="76">
        <f t="shared" si="25"/>
        <v>10993.612075296203</v>
      </c>
      <c r="F160" s="76">
        <f t="shared" si="25"/>
        <v>11262.641417237875</v>
      </c>
      <c r="G160" s="76">
        <f t="shared" si="25"/>
        <v>11505.010193761904</v>
      </c>
      <c r="H160" s="76">
        <f t="shared" si="25"/>
        <v>11723.360442882649</v>
      </c>
      <c r="I160" s="76">
        <f t="shared" si="25"/>
        <v>11920.072379027466</v>
      </c>
      <c r="J160" s="76">
        <f t="shared" si="25"/>
        <v>12097.290339518291</v>
      </c>
      <c r="K160" s="76">
        <f t="shared" si="25"/>
        <v>12256.946159780297</v>
      </c>
      <c r="L160" s="76">
        <f t="shared" si="25"/>
        <v>12400.780232088409</v>
      </c>
      <c r="M160" s="76">
        <f t="shared" si="25"/>
        <v>12530.360477411034</v>
      </c>
      <c r="N160" s="76">
        <f t="shared" si="25"/>
        <v>12647.099437161145</v>
      </c>
      <c r="O160" s="76">
        <f t="shared" si="25"/>
        <v>12752.269671170254</v>
      </c>
      <c r="P160" s="76">
        <f t="shared" si="25"/>
        <v>12847.01762973702</v>
      </c>
      <c r="Q160" s="76">
        <f t="shared" si="25"/>
        <v>12932.376150968341</v>
      </c>
      <c r="R160" s="76">
        <f t="shared" si="25"/>
        <v>13009.275719645206</v>
      </c>
      <c r="S160" s="76">
        <f t="shared" si="25"/>
        <v>13078.554610345083</v>
      </c>
      <c r="T160" s="76">
        <f t="shared" si="25"/>
        <v>13140.968025390019</v>
      </c>
      <c r="U160" s="76">
        <f t="shared" si="25"/>
        <v>13197.196327232303</v>
      </c>
      <c r="V160" s="76">
        <f t="shared" si="25"/>
        <v>13247.852455018145</v>
      </c>
      <c r="W160" s="76">
        <f t="shared" si="25"/>
        <v>13293.488606176561</v>
      </c>
      <c r="X160" s="76">
        <f t="shared" si="25"/>
        <v>13334.602255868827</v>
      </c>
      <c r="Y160" s="76">
        <f t="shared" si="25"/>
        <v>13371.641579915915</v>
      </c>
      <c r="Z160" s="76">
        <f t="shared" si="25"/>
        <v>13405.010340318697</v>
      </c>
    </row>
    <row r="161" spans="1:26">
      <c r="A161" s="1" t="s">
        <v>30</v>
      </c>
      <c r="B161" s="76">
        <f>B155</f>
        <v>20013.693693693691</v>
      </c>
      <c r="C161" s="76">
        <f t="shared" si="26"/>
        <v>20757.675653924191</v>
      </c>
      <c r="D161" s="76">
        <f t="shared" si="25"/>
        <v>21427.929672149869</v>
      </c>
      <c r="E161" s="76">
        <f t="shared" si="25"/>
        <v>22031.76212100183</v>
      </c>
      <c r="F161" s="76">
        <f t="shared" si="25"/>
        <v>22575.755318165757</v>
      </c>
      <c r="G161" s="76">
        <f t="shared" si="25"/>
        <v>23065.839279574702</v>
      </c>
      <c r="H161" s="76">
        <f t="shared" si="25"/>
        <v>23507.356361925104</v>
      </c>
      <c r="I161" s="76">
        <f t="shared" si="25"/>
        <v>23905.119499177716</v>
      </c>
      <c r="J161" s="76">
        <f t="shared" si="25"/>
        <v>24263.464667873763</v>
      </c>
      <c r="K161" s="76">
        <f t="shared" si="25"/>
        <v>24586.298153185518</v>
      </c>
      <c r="L161" s="76">
        <f t="shared" si="25"/>
        <v>24877.139130943855</v>
      </c>
      <c r="M161" s="76">
        <f t="shared" si="25"/>
        <v>25139.158029825241</v>
      </c>
      <c r="N161" s="76">
        <f t="shared" si="25"/>
        <v>25375.211091880545</v>
      </c>
      <c r="O161" s="76">
        <f t="shared" si="25"/>
        <v>25587.871508146582</v>
      </c>
      <c r="P161" s="76">
        <f t="shared" si="25"/>
        <v>25779.457468746616</v>
      </c>
      <c r="Q161" s="76">
        <f t="shared" si="25"/>
        <v>25952.05743325115</v>
      </c>
      <c r="R161" s="76">
        <f t="shared" si="25"/>
        <v>26107.55289676875</v>
      </c>
      <c r="S161" s="76">
        <f t="shared" si="25"/>
        <v>26247.63889993776</v>
      </c>
      <c r="T161" s="76">
        <f t="shared" si="25"/>
        <v>26373.842506396326</v>
      </c>
      <c r="U161" s="76">
        <f t="shared" si="25"/>
        <v>26487.539449151791</v>
      </c>
      <c r="V161" s="76">
        <f t="shared" si="25"/>
        <v>26589.969127309869</v>
      </c>
      <c r="W161" s="76">
        <f t="shared" si="25"/>
        <v>26682.248116641469</v>
      </c>
      <c r="X161" s="76">
        <f t="shared" si="25"/>
        <v>26765.382341264532</v>
      </c>
      <c r="Y161" s="76">
        <f t="shared" si="25"/>
        <v>26840.278039123146</v>
      </c>
      <c r="Z161" s="76">
        <f t="shared" si="25"/>
        <v>26907.751640797575</v>
      </c>
    </row>
    <row r="163" spans="1:26" s="38" customFormat="1"/>
  </sheetData>
  <mergeCells count="4">
    <mergeCell ref="A4:B4"/>
    <mergeCell ref="F19:H19"/>
    <mergeCell ref="A85:B85"/>
    <mergeCell ref="F101:H101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162"/>
  <sheetViews>
    <sheetView zoomScale="60" zoomScaleNormal="60" workbookViewId="0">
      <selection activeCell="A94" sqref="A94:A97"/>
    </sheetView>
  </sheetViews>
  <sheetFormatPr defaultRowHeight="15"/>
  <cols>
    <col min="1" max="1" width="122.140625" style="2" customWidth="1"/>
    <col min="2" max="2" width="28" style="2" customWidth="1"/>
    <col min="3" max="3" width="16.28515625" style="2" bestFit="1" customWidth="1"/>
    <col min="4" max="4" width="17.5703125" style="2" customWidth="1"/>
    <col min="5" max="5" width="16.85546875" style="2" customWidth="1"/>
    <col min="6" max="6" width="17.140625" style="2" customWidth="1"/>
    <col min="7" max="7" width="15.140625" style="2" bestFit="1" customWidth="1"/>
    <col min="8" max="8" width="16.5703125" style="2" bestFit="1" customWidth="1"/>
    <col min="9" max="9" width="16.28515625" style="2" customWidth="1"/>
    <col min="10" max="10" width="17.5703125" style="2" customWidth="1"/>
    <col min="11" max="11" width="18.28515625" style="2" customWidth="1"/>
    <col min="12" max="26" width="15.42578125" style="2" bestFit="1" customWidth="1"/>
    <col min="27" max="27" width="13.140625" style="2" bestFit="1" customWidth="1"/>
    <col min="28" max="238" width="9.140625" style="2"/>
    <col min="239" max="239" width="55" style="2" customWidth="1"/>
    <col min="240" max="240" width="28" style="2" customWidth="1"/>
    <col min="241" max="241" width="15.140625" style="2" bestFit="1" customWidth="1"/>
    <col min="242" max="242" width="22.42578125" style="2" customWidth="1"/>
    <col min="243" max="243" width="55" style="2" customWidth="1"/>
    <col min="244" max="244" width="28.42578125" style="2" customWidth="1"/>
    <col min="245" max="245" width="15.140625" style="2" bestFit="1" customWidth="1"/>
    <col min="246" max="270" width="15.42578125" style="2" bestFit="1" customWidth="1"/>
    <col min="271" max="494" width="9.140625" style="2"/>
    <col min="495" max="495" width="55" style="2" customWidth="1"/>
    <col min="496" max="496" width="28" style="2" customWidth="1"/>
    <col min="497" max="497" width="15.140625" style="2" bestFit="1" customWidth="1"/>
    <col min="498" max="498" width="22.42578125" style="2" customWidth="1"/>
    <col min="499" max="499" width="55" style="2" customWidth="1"/>
    <col min="500" max="500" width="28.42578125" style="2" customWidth="1"/>
    <col min="501" max="501" width="15.140625" style="2" bestFit="1" customWidth="1"/>
    <col min="502" max="526" width="15.42578125" style="2" bestFit="1" customWidth="1"/>
    <col min="527" max="750" width="9.140625" style="2"/>
    <col min="751" max="751" width="55" style="2" customWidth="1"/>
    <col min="752" max="752" width="28" style="2" customWidth="1"/>
    <col min="753" max="753" width="15.140625" style="2" bestFit="1" customWidth="1"/>
    <col min="754" max="754" width="22.42578125" style="2" customWidth="1"/>
    <col min="755" max="755" width="55" style="2" customWidth="1"/>
    <col min="756" max="756" width="28.42578125" style="2" customWidth="1"/>
    <col min="757" max="757" width="15.140625" style="2" bestFit="1" customWidth="1"/>
    <col min="758" max="782" width="15.42578125" style="2" bestFit="1" customWidth="1"/>
    <col min="783" max="1006" width="9.140625" style="2"/>
    <col min="1007" max="1007" width="55" style="2" customWidth="1"/>
    <col min="1008" max="1008" width="28" style="2" customWidth="1"/>
    <col min="1009" max="1009" width="15.140625" style="2" bestFit="1" customWidth="1"/>
    <col min="1010" max="1010" width="22.42578125" style="2" customWidth="1"/>
    <col min="1011" max="1011" width="55" style="2" customWidth="1"/>
    <col min="1012" max="1012" width="28.42578125" style="2" customWidth="1"/>
    <col min="1013" max="1013" width="15.140625" style="2" bestFit="1" customWidth="1"/>
    <col min="1014" max="1038" width="15.42578125" style="2" bestFit="1" customWidth="1"/>
    <col min="1039" max="1262" width="9.140625" style="2"/>
    <col min="1263" max="1263" width="55" style="2" customWidth="1"/>
    <col min="1264" max="1264" width="28" style="2" customWidth="1"/>
    <col min="1265" max="1265" width="15.140625" style="2" bestFit="1" customWidth="1"/>
    <col min="1266" max="1266" width="22.42578125" style="2" customWidth="1"/>
    <col min="1267" max="1267" width="55" style="2" customWidth="1"/>
    <col min="1268" max="1268" width="28.42578125" style="2" customWidth="1"/>
    <col min="1269" max="1269" width="15.140625" style="2" bestFit="1" customWidth="1"/>
    <col min="1270" max="1294" width="15.42578125" style="2" bestFit="1" customWidth="1"/>
    <col min="1295" max="1518" width="9.140625" style="2"/>
    <col min="1519" max="1519" width="55" style="2" customWidth="1"/>
    <col min="1520" max="1520" width="28" style="2" customWidth="1"/>
    <col min="1521" max="1521" width="15.140625" style="2" bestFit="1" customWidth="1"/>
    <col min="1522" max="1522" width="22.42578125" style="2" customWidth="1"/>
    <col min="1523" max="1523" width="55" style="2" customWidth="1"/>
    <col min="1524" max="1524" width="28.42578125" style="2" customWidth="1"/>
    <col min="1525" max="1525" width="15.140625" style="2" bestFit="1" customWidth="1"/>
    <col min="1526" max="1550" width="15.42578125" style="2" bestFit="1" customWidth="1"/>
    <col min="1551" max="1774" width="9.140625" style="2"/>
    <col min="1775" max="1775" width="55" style="2" customWidth="1"/>
    <col min="1776" max="1776" width="28" style="2" customWidth="1"/>
    <col min="1777" max="1777" width="15.140625" style="2" bestFit="1" customWidth="1"/>
    <col min="1778" max="1778" width="22.42578125" style="2" customWidth="1"/>
    <col min="1779" max="1779" width="55" style="2" customWidth="1"/>
    <col min="1780" max="1780" width="28.42578125" style="2" customWidth="1"/>
    <col min="1781" max="1781" width="15.140625" style="2" bestFit="1" customWidth="1"/>
    <col min="1782" max="1806" width="15.42578125" style="2" bestFit="1" customWidth="1"/>
    <col min="1807" max="2030" width="9.140625" style="2"/>
    <col min="2031" max="2031" width="55" style="2" customWidth="1"/>
    <col min="2032" max="2032" width="28" style="2" customWidth="1"/>
    <col min="2033" max="2033" width="15.140625" style="2" bestFit="1" customWidth="1"/>
    <col min="2034" max="2034" width="22.42578125" style="2" customWidth="1"/>
    <col min="2035" max="2035" width="55" style="2" customWidth="1"/>
    <col min="2036" max="2036" width="28.42578125" style="2" customWidth="1"/>
    <col min="2037" max="2037" width="15.140625" style="2" bestFit="1" customWidth="1"/>
    <col min="2038" max="2062" width="15.42578125" style="2" bestFit="1" customWidth="1"/>
    <col min="2063" max="2286" width="9.140625" style="2"/>
    <col min="2287" max="2287" width="55" style="2" customWidth="1"/>
    <col min="2288" max="2288" width="28" style="2" customWidth="1"/>
    <col min="2289" max="2289" width="15.140625" style="2" bestFit="1" customWidth="1"/>
    <col min="2290" max="2290" width="22.42578125" style="2" customWidth="1"/>
    <col min="2291" max="2291" width="55" style="2" customWidth="1"/>
    <col min="2292" max="2292" width="28.42578125" style="2" customWidth="1"/>
    <col min="2293" max="2293" width="15.140625" style="2" bestFit="1" customWidth="1"/>
    <col min="2294" max="2318" width="15.42578125" style="2" bestFit="1" customWidth="1"/>
    <col min="2319" max="2542" width="9.140625" style="2"/>
    <col min="2543" max="2543" width="55" style="2" customWidth="1"/>
    <col min="2544" max="2544" width="28" style="2" customWidth="1"/>
    <col min="2545" max="2545" width="15.140625" style="2" bestFit="1" customWidth="1"/>
    <col min="2546" max="2546" width="22.42578125" style="2" customWidth="1"/>
    <col min="2547" max="2547" width="55" style="2" customWidth="1"/>
    <col min="2548" max="2548" width="28.42578125" style="2" customWidth="1"/>
    <col min="2549" max="2549" width="15.140625" style="2" bestFit="1" customWidth="1"/>
    <col min="2550" max="2574" width="15.42578125" style="2" bestFit="1" customWidth="1"/>
    <col min="2575" max="2798" width="9.140625" style="2"/>
    <col min="2799" max="2799" width="55" style="2" customWidth="1"/>
    <col min="2800" max="2800" width="28" style="2" customWidth="1"/>
    <col min="2801" max="2801" width="15.140625" style="2" bestFit="1" customWidth="1"/>
    <col min="2802" max="2802" width="22.42578125" style="2" customWidth="1"/>
    <col min="2803" max="2803" width="55" style="2" customWidth="1"/>
    <col min="2804" max="2804" width="28.42578125" style="2" customWidth="1"/>
    <col min="2805" max="2805" width="15.140625" style="2" bestFit="1" customWidth="1"/>
    <col min="2806" max="2830" width="15.42578125" style="2" bestFit="1" customWidth="1"/>
    <col min="2831" max="3054" width="9.140625" style="2"/>
    <col min="3055" max="3055" width="55" style="2" customWidth="1"/>
    <col min="3056" max="3056" width="28" style="2" customWidth="1"/>
    <col min="3057" max="3057" width="15.140625" style="2" bestFit="1" customWidth="1"/>
    <col min="3058" max="3058" width="22.42578125" style="2" customWidth="1"/>
    <col min="3059" max="3059" width="55" style="2" customWidth="1"/>
    <col min="3060" max="3060" width="28.42578125" style="2" customWidth="1"/>
    <col min="3061" max="3061" width="15.140625" style="2" bestFit="1" customWidth="1"/>
    <col min="3062" max="3086" width="15.42578125" style="2" bestFit="1" customWidth="1"/>
    <col min="3087" max="3310" width="9.140625" style="2"/>
    <col min="3311" max="3311" width="55" style="2" customWidth="1"/>
    <col min="3312" max="3312" width="28" style="2" customWidth="1"/>
    <col min="3313" max="3313" width="15.140625" style="2" bestFit="1" customWidth="1"/>
    <col min="3314" max="3314" width="22.42578125" style="2" customWidth="1"/>
    <col min="3315" max="3315" width="55" style="2" customWidth="1"/>
    <col min="3316" max="3316" width="28.42578125" style="2" customWidth="1"/>
    <col min="3317" max="3317" width="15.140625" style="2" bestFit="1" customWidth="1"/>
    <col min="3318" max="3342" width="15.42578125" style="2" bestFit="1" customWidth="1"/>
    <col min="3343" max="3566" width="9.140625" style="2"/>
    <col min="3567" max="3567" width="55" style="2" customWidth="1"/>
    <col min="3568" max="3568" width="28" style="2" customWidth="1"/>
    <col min="3569" max="3569" width="15.140625" style="2" bestFit="1" customWidth="1"/>
    <col min="3570" max="3570" width="22.42578125" style="2" customWidth="1"/>
    <col min="3571" max="3571" width="55" style="2" customWidth="1"/>
    <col min="3572" max="3572" width="28.42578125" style="2" customWidth="1"/>
    <col min="3573" max="3573" width="15.140625" style="2" bestFit="1" customWidth="1"/>
    <col min="3574" max="3598" width="15.42578125" style="2" bestFit="1" customWidth="1"/>
    <col min="3599" max="3822" width="9.140625" style="2"/>
    <col min="3823" max="3823" width="55" style="2" customWidth="1"/>
    <col min="3824" max="3824" width="28" style="2" customWidth="1"/>
    <col min="3825" max="3825" width="15.140625" style="2" bestFit="1" customWidth="1"/>
    <col min="3826" max="3826" width="22.42578125" style="2" customWidth="1"/>
    <col min="3827" max="3827" width="55" style="2" customWidth="1"/>
    <col min="3828" max="3828" width="28.42578125" style="2" customWidth="1"/>
    <col min="3829" max="3829" width="15.140625" style="2" bestFit="1" customWidth="1"/>
    <col min="3830" max="3854" width="15.42578125" style="2" bestFit="1" customWidth="1"/>
    <col min="3855" max="4078" width="9.140625" style="2"/>
    <col min="4079" max="4079" width="55" style="2" customWidth="1"/>
    <col min="4080" max="4080" width="28" style="2" customWidth="1"/>
    <col min="4081" max="4081" width="15.140625" style="2" bestFit="1" customWidth="1"/>
    <col min="4082" max="4082" width="22.42578125" style="2" customWidth="1"/>
    <col min="4083" max="4083" width="55" style="2" customWidth="1"/>
    <col min="4084" max="4084" width="28.42578125" style="2" customWidth="1"/>
    <col min="4085" max="4085" width="15.140625" style="2" bestFit="1" customWidth="1"/>
    <col min="4086" max="4110" width="15.42578125" style="2" bestFit="1" customWidth="1"/>
    <col min="4111" max="4334" width="9.140625" style="2"/>
    <col min="4335" max="4335" width="55" style="2" customWidth="1"/>
    <col min="4336" max="4336" width="28" style="2" customWidth="1"/>
    <col min="4337" max="4337" width="15.140625" style="2" bestFit="1" customWidth="1"/>
    <col min="4338" max="4338" width="22.42578125" style="2" customWidth="1"/>
    <col min="4339" max="4339" width="55" style="2" customWidth="1"/>
    <col min="4340" max="4340" width="28.42578125" style="2" customWidth="1"/>
    <col min="4341" max="4341" width="15.140625" style="2" bestFit="1" customWidth="1"/>
    <col min="4342" max="4366" width="15.42578125" style="2" bestFit="1" customWidth="1"/>
    <col min="4367" max="4590" width="9.140625" style="2"/>
    <col min="4591" max="4591" width="55" style="2" customWidth="1"/>
    <col min="4592" max="4592" width="28" style="2" customWidth="1"/>
    <col min="4593" max="4593" width="15.140625" style="2" bestFit="1" customWidth="1"/>
    <col min="4594" max="4594" width="22.42578125" style="2" customWidth="1"/>
    <col min="4595" max="4595" width="55" style="2" customWidth="1"/>
    <col min="4596" max="4596" width="28.42578125" style="2" customWidth="1"/>
    <col min="4597" max="4597" width="15.140625" style="2" bestFit="1" customWidth="1"/>
    <col min="4598" max="4622" width="15.42578125" style="2" bestFit="1" customWidth="1"/>
    <col min="4623" max="4846" width="9.140625" style="2"/>
    <col min="4847" max="4847" width="55" style="2" customWidth="1"/>
    <col min="4848" max="4848" width="28" style="2" customWidth="1"/>
    <col min="4849" max="4849" width="15.140625" style="2" bestFit="1" customWidth="1"/>
    <col min="4850" max="4850" width="22.42578125" style="2" customWidth="1"/>
    <col min="4851" max="4851" width="55" style="2" customWidth="1"/>
    <col min="4852" max="4852" width="28.42578125" style="2" customWidth="1"/>
    <col min="4853" max="4853" width="15.140625" style="2" bestFit="1" customWidth="1"/>
    <col min="4854" max="4878" width="15.42578125" style="2" bestFit="1" customWidth="1"/>
    <col min="4879" max="5102" width="9.140625" style="2"/>
    <col min="5103" max="5103" width="55" style="2" customWidth="1"/>
    <col min="5104" max="5104" width="28" style="2" customWidth="1"/>
    <col min="5105" max="5105" width="15.140625" style="2" bestFit="1" customWidth="1"/>
    <col min="5106" max="5106" width="22.42578125" style="2" customWidth="1"/>
    <col min="5107" max="5107" width="55" style="2" customWidth="1"/>
    <col min="5108" max="5108" width="28.42578125" style="2" customWidth="1"/>
    <col min="5109" max="5109" width="15.140625" style="2" bestFit="1" customWidth="1"/>
    <col min="5110" max="5134" width="15.42578125" style="2" bestFit="1" customWidth="1"/>
    <col min="5135" max="5358" width="9.140625" style="2"/>
    <col min="5359" max="5359" width="55" style="2" customWidth="1"/>
    <col min="5360" max="5360" width="28" style="2" customWidth="1"/>
    <col min="5361" max="5361" width="15.140625" style="2" bestFit="1" customWidth="1"/>
    <col min="5362" max="5362" width="22.42578125" style="2" customWidth="1"/>
    <col min="5363" max="5363" width="55" style="2" customWidth="1"/>
    <col min="5364" max="5364" width="28.42578125" style="2" customWidth="1"/>
    <col min="5365" max="5365" width="15.140625" style="2" bestFit="1" customWidth="1"/>
    <col min="5366" max="5390" width="15.42578125" style="2" bestFit="1" customWidth="1"/>
    <col min="5391" max="5614" width="9.140625" style="2"/>
    <col min="5615" max="5615" width="55" style="2" customWidth="1"/>
    <col min="5616" max="5616" width="28" style="2" customWidth="1"/>
    <col min="5617" max="5617" width="15.140625" style="2" bestFit="1" customWidth="1"/>
    <col min="5618" max="5618" width="22.42578125" style="2" customWidth="1"/>
    <col min="5619" max="5619" width="55" style="2" customWidth="1"/>
    <col min="5620" max="5620" width="28.42578125" style="2" customWidth="1"/>
    <col min="5621" max="5621" width="15.140625" style="2" bestFit="1" customWidth="1"/>
    <col min="5622" max="5646" width="15.42578125" style="2" bestFit="1" customWidth="1"/>
    <col min="5647" max="5870" width="9.140625" style="2"/>
    <col min="5871" max="5871" width="55" style="2" customWidth="1"/>
    <col min="5872" max="5872" width="28" style="2" customWidth="1"/>
    <col min="5873" max="5873" width="15.140625" style="2" bestFit="1" customWidth="1"/>
    <col min="5874" max="5874" width="22.42578125" style="2" customWidth="1"/>
    <col min="5875" max="5875" width="55" style="2" customWidth="1"/>
    <col min="5876" max="5876" width="28.42578125" style="2" customWidth="1"/>
    <col min="5877" max="5877" width="15.140625" style="2" bestFit="1" customWidth="1"/>
    <col min="5878" max="5902" width="15.42578125" style="2" bestFit="1" customWidth="1"/>
    <col min="5903" max="6126" width="9.140625" style="2"/>
    <col min="6127" max="6127" width="55" style="2" customWidth="1"/>
    <col min="6128" max="6128" width="28" style="2" customWidth="1"/>
    <col min="6129" max="6129" width="15.140625" style="2" bestFit="1" customWidth="1"/>
    <col min="6130" max="6130" width="22.42578125" style="2" customWidth="1"/>
    <col min="6131" max="6131" width="55" style="2" customWidth="1"/>
    <col min="6132" max="6132" width="28.42578125" style="2" customWidth="1"/>
    <col min="6133" max="6133" width="15.140625" style="2" bestFit="1" customWidth="1"/>
    <col min="6134" max="6158" width="15.42578125" style="2" bestFit="1" customWidth="1"/>
    <col min="6159" max="6382" width="9.140625" style="2"/>
    <col min="6383" max="6383" width="55" style="2" customWidth="1"/>
    <col min="6384" max="6384" width="28" style="2" customWidth="1"/>
    <col min="6385" max="6385" width="15.140625" style="2" bestFit="1" customWidth="1"/>
    <col min="6386" max="6386" width="22.42578125" style="2" customWidth="1"/>
    <col min="6387" max="6387" width="55" style="2" customWidth="1"/>
    <col min="6388" max="6388" width="28.42578125" style="2" customWidth="1"/>
    <col min="6389" max="6389" width="15.140625" style="2" bestFit="1" customWidth="1"/>
    <col min="6390" max="6414" width="15.42578125" style="2" bestFit="1" customWidth="1"/>
    <col min="6415" max="6638" width="9.140625" style="2"/>
    <col min="6639" max="6639" width="55" style="2" customWidth="1"/>
    <col min="6640" max="6640" width="28" style="2" customWidth="1"/>
    <col min="6641" max="6641" width="15.140625" style="2" bestFit="1" customWidth="1"/>
    <col min="6642" max="6642" width="22.42578125" style="2" customWidth="1"/>
    <col min="6643" max="6643" width="55" style="2" customWidth="1"/>
    <col min="6644" max="6644" width="28.42578125" style="2" customWidth="1"/>
    <col min="6645" max="6645" width="15.140625" style="2" bestFit="1" customWidth="1"/>
    <col min="6646" max="6670" width="15.42578125" style="2" bestFit="1" customWidth="1"/>
    <col min="6671" max="6894" width="9.140625" style="2"/>
    <col min="6895" max="6895" width="55" style="2" customWidth="1"/>
    <col min="6896" max="6896" width="28" style="2" customWidth="1"/>
    <col min="6897" max="6897" width="15.140625" style="2" bestFit="1" customWidth="1"/>
    <col min="6898" max="6898" width="22.42578125" style="2" customWidth="1"/>
    <col min="6899" max="6899" width="55" style="2" customWidth="1"/>
    <col min="6900" max="6900" width="28.42578125" style="2" customWidth="1"/>
    <col min="6901" max="6901" width="15.140625" style="2" bestFit="1" customWidth="1"/>
    <col min="6902" max="6926" width="15.42578125" style="2" bestFit="1" customWidth="1"/>
    <col min="6927" max="7150" width="9.140625" style="2"/>
    <col min="7151" max="7151" width="55" style="2" customWidth="1"/>
    <col min="7152" max="7152" width="28" style="2" customWidth="1"/>
    <col min="7153" max="7153" width="15.140625" style="2" bestFit="1" customWidth="1"/>
    <col min="7154" max="7154" width="22.42578125" style="2" customWidth="1"/>
    <col min="7155" max="7155" width="55" style="2" customWidth="1"/>
    <col min="7156" max="7156" width="28.42578125" style="2" customWidth="1"/>
    <col min="7157" max="7157" width="15.140625" style="2" bestFit="1" customWidth="1"/>
    <col min="7158" max="7182" width="15.42578125" style="2" bestFit="1" customWidth="1"/>
    <col min="7183" max="7406" width="9.140625" style="2"/>
    <col min="7407" max="7407" width="55" style="2" customWidth="1"/>
    <col min="7408" max="7408" width="28" style="2" customWidth="1"/>
    <col min="7409" max="7409" width="15.140625" style="2" bestFit="1" customWidth="1"/>
    <col min="7410" max="7410" width="22.42578125" style="2" customWidth="1"/>
    <col min="7411" max="7411" width="55" style="2" customWidth="1"/>
    <col min="7412" max="7412" width="28.42578125" style="2" customWidth="1"/>
    <col min="7413" max="7413" width="15.140625" style="2" bestFit="1" customWidth="1"/>
    <col min="7414" max="7438" width="15.42578125" style="2" bestFit="1" customWidth="1"/>
    <col min="7439" max="7662" width="9.140625" style="2"/>
    <col min="7663" max="7663" width="55" style="2" customWidth="1"/>
    <col min="7664" max="7664" width="28" style="2" customWidth="1"/>
    <col min="7665" max="7665" width="15.140625" style="2" bestFit="1" customWidth="1"/>
    <col min="7666" max="7666" width="22.42578125" style="2" customWidth="1"/>
    <col min="7667" max="7667" width="55" style="2" customWidth="1"/>
    <col min="7668" max="7668" width="28.42578125" style="2" customWidth="1"/>
    <col min="7669" max="7669" width="15.140625" style="2" bestFit="1" customWidth="1"/>
    <col min="7670" max="7694" width="15.42578125" style="2" bestFit="1" customWidth="1"/>
    <col min="7695" max="7918" width="9.140625" style="2"/>
    <col min="7919" max="7919" width="55" style="2" customWidth="1"/>
    <col min="7920" max="7920" width="28" style="2" customWidth="1"/>
    <col min="7921" max="7921" width="15.140625" style="2" bestFit="1" customWidth="1"/>
    <col min="7922" max="7922" width="22.42578125" style="2" customWidth="1"/>
    <col min="7923" max="7923" width="55" style="2" customWidth="1"/>
    <col min="7924" max="7924" width="28.42578125" style="2" customWidth="1"/>
    <col min="7925" max="7925" width="15.140625" style="2" bestFit="1" customWidth="1"/>
    <col min="7926" max="7950" width="15.42578125" style="2" bestFit="1" customWidth="1"/>
    <col min="7951" max="8174" width="9.140625" style="2"/>
    <col min="8175" max="8175" width="55" style="2" customWidth="1"/>
    <col min="8176" max="8176" width="28" style="2" customWidth="1"/>
    <col min="8177" max="8177" width="15.140625" style="2" bestFit="1" customWidth="1"/>
    <col min="8178" max="8178" width="22.42578125" style="2" customWidth="1"/>
    <col min="8179" max="8179" width="55" style="2" customWidth="1"/>
    <col min="8180" max="8180" width="28.42578125" style="2" customWidth="1"/>
    <col min="8181" max="8181" width="15.140625" style="2" bestFit="1" customWidth="1"/>
    <col min="8182" max="8206" width="15.42578125" style="2" bestFit="1" customWidth="1"/>
    <col min="8207" max="8430" width="9.140625" style="2"/>
    <col min="8431" max="8431" width="55" style="2" customWidth="1"/>
    <col min="8432" max="8432" width="28" style="2" customWidth="1"/>
    <col min="8433" max="8433" width="15.140625" style="2" bestFit="1" customWidth="1"/>
    <col min="8434" max="8434" width="22.42578125" style="2" customWidth="1"/>
    <col min="8435" max="8435" width="55" style="2" customWidth="1"/>
    <col min="8436" max="8436" width="28.42578125" style="2" customWidth="1"/>
    <col min="8437" max="8437" width="15.140625" style="2" bestFit="1" customWidth="1"/>
    <col min="8438" max="8462" width="15.42578125" style="2" bestFit="1" customWidth="1"/>
    <col min="8463" max="8686" width="9.140625" style="2"/>
    <col min="8687" max="8687" width="55" style="2" customWidth="1"/>
    <col min="8688" max="8688" width="28" style="2" customWidth="1"/>
    <col min="8689" max="8689" width="15.140625" style="2" bestFit="1" customWidth="1"/>
    <col min="8690" max="8690" width="22.42578125" style="2" customWidth="1"/>
    <col min="8691" max="8691" width="55" style="2" customWidth="1"/>
    <col min="8692" max="8692" width="28.42578125" style="2" customWidth="1"/>
    <col min="8693" max="8693" width="15.140625" style="2" bestFit="1" customWidth="1"/>
    <col min="8694" max="8718" width="15.42578125" style="2" bestFit="1" customWidth="1"/>
    <col min="8719" max="8942" width="9.140625" style="2"/>
    <col min="8943" max="8943" width="55" style="2" customWidth="1"/>
    <col min="8944" max="8944" width="28" style="2" customWidth="1"/>
    <col min="8945" max="8945" width="15.140625" style="2" bestFit="1" customWidth="1"/>
    <col min="8946" max="8946" width="22.42578125" style="2" customWidth="1"/>
    <col min="8947" max="8947" width="55" style="2" customWidth="1"/>
    <col min="8948" max="8948" width="28.42578125" style="2" customWidth="1"/>
    <col min="8949" max="8949" width="15.140625" style="2" bestFit="1" customWidth="1"/>
    <col min="8950" max="8974" width="15.42578125" style="2" bestFit="1" customWidth="1"/>
    <col min="8975" max="9198" width="9.140625" style="2"/>
    <col min="9199" max="9199" width="55" style="2" customWidth="1"/>
    <col min="9200" max="9200" width="28" style="2" customWidth="1"/>
    <col min="9201" max="9201" width="15.140625" style="2" bestFit="1" customWidth="1"/>
    <col min="9202" max="9202" width="22.42578125" style="2" customWidth="1"/>
    <col min="9203" max="9203" width="55" style="2" customWidth="1"/>
    <col min="9204" max="9204" width="28.42578125" style="2" customWidth="1"/>
    <col min="9205" max="9205" width="15.140625" style="2" bestFit="1" customWidth="1"/>
    <col min="9206" max="9230" width="15.42578125" style="2" bestFit="1" customWidth="1"/>
    <col min="9231" max="9454" width="9.140625" style="2"/>
    <col min="9455" max="9455" width="55" style="2" customWidth="1"/>
    <col min="9456" max="9456" width="28" style="2" customWidth="1"/>
    <col min="9457" max="9457" width="15.140625" style="2" bestFit="1" customWidth="1"/>
    <col min="9458" max="9458" width="22.42578125" style="2" customWidth="1"/>
    <col min="9459" max="9459" width="55" style="2" customWidth="1"/>
    <col min="9460" max="9460" width="28.42578125" style="2" customWidth="1"/>
    <col min="9461" max="9461" width="15.140625" style="2" bestFit="1" customWidth="1"/>
    <col min="9462" max="9486" width="15.42578125" style="2" bestFit="1" customWidth="1"/>
    <col min="9487" max="9710" width="9.140625" style="2"/>
    <col min="9711" max="9711" width="55" style="2" customWidth="1"/>
    <col min="9712" max="9712" width="28" style="2" customWidth="1"/>
    <col min="9713" max="9713" width="15.140625" style="2" bestFit="1" customWidth="1"/>
    <col min="9714" max="9714" width="22.42578125" style="2" customWidth="1"/>
    <col min="9715" max="9715" width="55" style="2" customWidth="1"/>
    <col min="9716" max="9716" width="28.42578125" style="2" customWidth="1"/>
    <col min="9717" max="9717" width="15.140625" style="2" bestFit="1" customWidth="1"/>
    <col min="9718" max="9742" width="15.42578125" style="2" bestFit="1" customWidth="1"/>
    <col min="9743" max="9966" width="9.140625" style="2"/>
    <col min="9967" max="9967" width="55" style="2" customWidth="1"/>
    <col min="9968" max="9968" width="28" style="2" customWidth="1"/>
    <col min="9969" max="9969" width="15.140625" style="2" bestFit="1" customWidth="1"/>
    <col min="9970" max="9970" width="22.42578125" style="2" customWidth="1"/>
    <col min="9971" max="9971" width="55" style="2" customWidth="1"/>
    <col min="9972" max="9972" width="28.42578125" style="2" customWidth="1"/>
    <col min="9973" max="9973" width="15.140625" style="2" bestFit="1" customWidth="1"/>
    <col min="9974" max="9998" width="15.42578125" style="2" bestFit="1" customWidth="1"/>
    <col min="9999" max="10222" width="9.140625" style="2"/>
    <col min="10223" max="10223" width="55" style="2" customWidth="1"/>
    <col min="10224" max="10224" width="28" style="2" customWidth="1"/>
    <col min="10225" max="10225" width="15.140625" style="2" bestFit="1" customWidth="1"/>
    <col min="10226" max="10226" width="22.42578125" style="2" customWidth="1"/>
    <col min="10227" max="10227" width="55" style="2" customWidth="1"/>
    <col min="10228" max="10228" width="28.42578125" style="2" customWidth="1"/>
    <col min="10229" max="10229" width="15.140625" style="2" bestFit="1" customWidth="1"/>
    <col min="10230" max="10254" width="15.42578125" style="2" bestFit="1" customWidth="1"/>
    <col min="10255" max="10478" width="9.140625" style="2"/>
    <col min="10479" max="10479" width="55" style="2" customWidth="1"/>
    <col min="10480" max="10480" width="28" style="2" customWidth="1"/>
    <col min="10481" max="10481" width="15.140625" style="2" bestFit="1" customWidth="1"/>
    <col min="10482" max="10482" width="22.42578125" style="2" customWidth="1"/>
    <col min="10483" max="10483" width="55" style="2" customWidth="1"/>
    <col min="10484" max="10484" width="28.42578125" style="2" customWidth="1"/>
    <col min="10485" max="10485" width="15.140625" style="2" bestFit="1" customWidth="1"/>
    <col min="10486" max="10510" width="15.42578125" style="2" bestFit="1" customWidth="1"/>
    <col min="10511" max="10734" width="9.140625" style="2"/>
    <col min="10735" max="10735" width="55" style="2" customWidth="1"/>
    <col min="10736" max="10736" width="28" style="2" customWidth="1"/>
    <col min="10737" max="10737" width="15.140625" style="2" bestFit="1" customWidth="1"/>
    <col min="10738" max="10738" width="22.42578125" style="2" customWidth="1"/>
    <col min="10739" max="10739" width="55" style="2" customWidth="1"/>
    <col min="10740" max="10740" width="28.42578125" style="2" customWidth="1"/>
    <col min="10741" max="10741" width="15.140625" style="2" bestFit="1" customWidth="1"/>
    <col min="10742" max="10766" width="15.42578125" style="2" bestFit="1" customWidth="1"/>
    <col min="10767" max="10990" width="9.140625" style="2"/>
    <col min="10991" max="10991" width="55" style="2" customWidth="1"/>
    <col min="10992" max="10992" width="28" style="2" customWidth="1"/>
    <col min="10993" max="10993" width="15.140625" style="2" bestFit="1" customWidth="1"/>
    <col min="10994" max="10994" width="22.42578125" style="2" customWidth="1"/>
    <col min="10995" max="10995" width="55" style="2" customWidth="1"/>
    <col min="10996" max="10996" width="28.42578125" style="2" customWidth="1"/>
    <col min="10997" max="10997" width="15.140625" style="2" bestFit="1" customWidth="1"/>
    <col min="10998" max="11022" width="15.42578125" style="2" bestFit="1" customWidth="1"/>
    <col min="11023" max="11246" width="9.140625" style="2"/>
    <col min="11247" max="11247" width="55" style="2" customWidth="1"/>
    <col min="11248" max="11248" width="28" style="2" customWidth="1"/>
    <col min="11249" max="11249" width="15.140625" style="2" bestFit="1" customWidth="1"/>
    <col min="11250" max="11250" width="22.42578125" style="2" customWidth="1"/>
    <col min="11251" max="11251" width="55" style="2" customWidth="1"/>
    <col min="11252" max="11252" width="28.42578125" style="2" customWidth="1"/>
    <col min="11253" max="11253" width="15.140625" style="2" bestFit="1" customWidth="1"/>
    <col min="11254" max="11278" width="15.42578125" style="2" bestFit="1" customWidth="1"/>
    <col min="11279" max="11502" width="9.140625" style="2"/>
    <col min="11503" max="11503" width="55" style="2" customWidth="1"/>
    <col min="11504" max="11504" width="28" style="2" customWidth="1"/>
    <col min="11505" max="11505" width="15.140625" style="2" bestFit="1" customWidth="1"/>
    <col min="11506" max="11506" width="22.42578125" style="2" customWidth="1"/>
    <col min="11507" max="11507" width="55" style="2" customWidth="1"/>
    <col min="11508" max="11508" width="28.42578125" style="2" customWidth="1"/>
    <col min="11509" max="11509" width="15.140625" style="2" bestFit="1" customWidth="1"/>
    <col min="11510" max="11534" width="15.42578125" style="2" bestFit="1" customWidth="1"/>
    <col min="11535" max="11758" width="9.140625" style="2"/>
    <col min="11759" max="11759" width="55" style="2" customWidth="1"/>
    <col min="11760" max="11760" width="28" style="2" customWidth="1"/>
    <col min="11761" max="11761" width="15.140625" style="2" bestFit="1" customWidth="1"/>
    <col min="11762" max="11762" width="22.42578125" style="2" customWidth="1"/>
    <col min="11763" max="11763" width="55" style="2" customWidth="1"/>
    <col min="11764" max="11764" width="28.42578125" style="2" customWidth="1"/>
    <col min="11765" max="11765" width="15.140625" style="2" bestFit="1" customWidth="1"/>
    <col min="11766" max="11790" width="15.42578125" style="2" bestFit="1" customWidth="1"/>
    <col min="11791" max="12014" width="9.140625" style="2"/>
    <col min="12015" max="12015" width="55" style="2" customWidth="1"/>
    <col min="12016" max="12016" width="28" style="2" customWidth="1"/>
    <col min="12017" max="12017" width="15.140625" style="2" bestFit="1" customWidth="1"/>
    <col min="12018" max="12018" width="22.42578125" style="2" customWidth="1"/>
    <col min="12019" max="12019" width="55" style="2" customWidth="1"/>
    <col min="12020" max="12020" width="28.42578125" style="2" customWidth="1"/>
    <col min="12021" max="12021" width="15.140625" style="2" bestFit="1" customWidth="1"/>
    <col min="12022" max="12046" width="15.42578125" style="2" bestFit="1" customWidth="1"/>
    <col min="12047" max="12270" width="9.140625" style="2"/>
    <col min="12271" max="12271" width="55" style="2" customWidth="1"/>
    <col min="12272" max="12272" width="28" style="2" customWidth="1"/>
    <col min="12273" max="12273" width="15.140625" style="2" bestFit="1" customWidth="1"/>
    <col min="12274" max="12274" width="22.42578125" style="2" customWidth="1"/>
    <col min="12275" max="12275" width="55" style="2" customWidth="1"/>
    <col min="12276" max="12276" width="28.42578125" style="2" customWidth="1"/>
    <col min="12277" max="12277" width="15.140625" style="2" bestFit="1" customWidth="1"/>
    <col min="12278" max="12302" width="15.42578125" style="2" bestFit="1" customWidth="1"/>
    <col min="12303" max="12526" width="9.140625" style="2"/>
    <col min="12527" max="12527" width="55" style="2" customWidth="1"/>
    <col min="12528" max="12528" width="28" style="2" customWidth="1"/>
    <col min="12529" max="12529" width="15.140625" style="2" bestFit="1" customWidth="1"/>
    <col min="12530" max="12530" width="22.42578125" style="2" customWidth="1"/>
    <col min="12531" max="12531" width="55" style="2" customWidth="1"/>
    <col min="12532" max="12532" width="28.42578125" style="2" customWidth="1"/>
    <col min="12533" max="12533" width="15.140625" style="2" bestFit="1" customWidth="1"/>
    <col min="12534" max="12558" width="15.42578125" style="2" bestFit="1" customWidth="1"/>
    <col min="12559" max="12782" width="9.140625" style="2"/>
    <col min="12783" max="12783" width="55" style="2" customWidth="1"/>
    <col min="12784" max="12784" width="28" style="2" customWidth="1"/>
    <col min="12785" max="12785" width="15.140625" style="2" bestFit="1" customWidth="1"/>
    <col min="12786" max="12786" width="22.42578125" style="2" customWidth="1"/>
    <col min="12787" max="12787" width="55" style="2" customWidth="1"/>
    <col min="12788" max="12788" width="28.42578125" style="2" customWidth="1"/>
    <col min="12789" max="12789" width="15.140625" style="2" bestFit="1" customWidth="1"/>
    <col min="12790" max="12814" width="15.42578125" style="2" bestFit="1" customWidth="1"/>
    <col min="12815" max="13038" width="9.140625" style="2"/>
    <col min="13039" max="13039" width="55" style="2" customWidth="1"/>
    <col min="13040" max="13040" width="28" style="2" customWidth="1"/>
    <col min="13041" max="13041" width="15.140625" style="2" bestFit="1" customWidth="1"/>
    <col min="13042" max="13042" width="22.42578125" style="2" customWidth="1"/>
    <col min="13043" max="13043" width="55" style="2" customWidth="1"/>
    <col min="13044" max="13044" width="28.42578125" style="2" customWidth="1"/>
    <col min="13045" max="13045" width="15.140625" style="2" bestFit="1" customWidth="1"/>
    <col min="13046" max="13070" width="15.42578125" style="2" bestFit="1" customWidth="1"/>
    <col min="13071" max="13294" width="9.140625" style="2"/>
    <col min="13295" max="13295" width="55" style="2" customWidth="1"/>
    <col min="13296" max="13296" width="28" style="2" customWidth="1"/>
    <col min="13297" max="13297" width="15.140625" style="2" bestFit="1" customWidth="1"/>
    <col min="13298" max="13298" width="22.42578125" style="2" customWidth="1"/>
    <col min="13299" max="13299" width="55" style="2" customWidth="1"/>
    <col min="13300" max="13300" width="28.42578125" style="2" customWidth="1"/>
    <col min="13301" max="13301" width="15.140625" style="2" bestFit="1" customWidth="1"/>
    <col min="13302" max="13326" width="15.42578125" style="2" bestFit="1" customWidth="1"/>
    <col min="13327" max="13550" width="9.140625" style="2"/>
    <col min="13551" max="13551" width="55" style="2" customWidth="1"/>
    <col min="13552" max="13552" width="28" style="2" customWidth="1"/>
    <col min="13553" max="13553" width="15.140625" style="2" bestFit="1" customWidth="1"/>
    <col min="13554" max="13554" width="22.42578125" style="2" customWidth="1"/>
    <col min="13555" max="13555" width="55" style="2" customWidth="1"/>
    <col min="13556" max="13556" width="28.42578125" style="2" customWidth="1"/>
    <col min="13557" max="13557" width="15.140625" style="2" bestFit="1" customWidth="1"/>
    <col min="13558" max="13582" width="15.42578125" style="2" bestFit="1" customWidth="1"/>
    <col min="13583" max="13806" width="9.140625" style="2"/>
    <col min="13807" max="13807" width="55" style="2" customWidth="1"/>
    <col min="13808" max="13808" width="28" style="2" customWidth="1"/>
    <col min="13809" max="13809" width="15.140625" style="2" bestFit="1" customWidth="1"/>
    <col min="13810" max="13810" width="22.42578125" style="2" customWidth="1"/>
    <col min="13811" max="13811" width="55" style="2" customWidth="1"/>
    <col min="13812" max="13812" width="28.42578125" style="2" customWidth="1"/>
    <col min="13813" max="13813" width="15.140625" style="2" bestFit="1" customWidth="1"/>
    <col min="13814" max="13838" width="15.42578125" style="2" bestFit="1" customWidth="1"/>
    <col min="13839" max="14062" width="9.140625" style="2"/>
    <col min="14063" max="14063" width="55" style="2" customWidth="1"/>
    <col min="14064" max="14064" width="28" style="2" customWidth="1"/>
    <col min="14065" max="14065" width="15.140625" style="2" bestFit="1" customWidth="1"/>
    <col min="14066" max="14066" width="22.42578125" style="2" customWidth="1"/>
    <col min="14067" max="14067" width="55" style="2" customWidth="1"/>
    <col min="14068" max="14068" width="28.42578125" style="2" customWidth="1"/>
    <col min="14069" max="14069" width="15.140625" style="2" bestFit="1" customWidth="1"/>
    <col min="14070" max="14094" width="15.42578125" style="2" bestFit="1" customWidth="1"/>
    <col min="14095" max="14318" width="9.140625" style="2"/>
    <col min="14319" max="14319" width="55" style="2" customWidth="1"/>
    <col min="14320" max="14320" width="28" style="2" customWidth="1"/>
    <col min="14321" max="14321" width="15.140625" style="2" bestFit="1" customWidth="1"/>
    <col min="14322" max="14322" width="22.42578125" style="2" customWidth="1"/>
    <col min="14323" max="14323" width="55" style="2" customWidth="1"/>
    <col min="14324" max="14324" width="28.42578125" style="2" customWidth="1"/>
    <col min="14325" max="14325" width="15.140625" style="2" bestFit="1" customWidth="1"/>
    <col min="14326" max="14350" width="15.42578125" style="2" bestFit="1" customWidth="1"/>
    <col min="14351" max="14574" width="9.140625" style="2"/>
    <col min="14575" max="14575" width="55" style="2" customWidth="1"/>
    <col min="14576" max="14576" width="28" style="2" customWidth="1"/>
    <col min="14577" max="14577" width="15.140625" style="2" bestFit="1" customWidth="1"/>
    <col min="14578" max="14578" width="22.42578125" style="2" customWidth="1"/>
    <col min="14579" max="14579" width="55" style="2" customWidth="1"/>
    <col min="14580" max="14580" width="28.42578125" style="2" customWidth="1"/>
    <col min="14581" max="14581" width="15.140625" style="2" bestFit="1" customWidth="1"/>
    <col min="14582" max="14606" width="15.42578125" style="2" bestFit="1" customWidth="1"/>
    <col min="14607" max="14830" width="9.140625" style="2"/>
    <col min="14831" max="14831" width="55" style="2" customWidth="1"/>
    <col min="14832" max="14832" width="28" style="2" customWidth="1"/>
    <col min="14833" max="14833" width="15.140625" style="2" bestFit="1" customWidth="1"/>
    <col min="14834" max="14834" width="22.42578125" style="2" customWidth="1"/>
    <col min="14835" max="14835" width="55" style="2" customWidth="1"/>
    <col min="14836" max="14836" width="28.42578125" style="2" customWidth="1"/>
    <col min="14837" max="14837" width="15.140625" style="2" bestFit="1" customWidth="1"/>
    <col min="14838" max="14862" width="15.42578125" style="2" bestFit="1" customWidth="1"/>
    <col min="14863" max="15086" width="9.140625" style="2"/>
    <col min="15087" max="15087" width="55" style="2" customWidth="1"/>
    <col min="15088" max="15088" width="28" style="2" customWidth="1"/>
    <col min="15089" max="15089" width="15.140625" style="2" bestFit="1" customWidth="1"/>
    <col min="15090" max="15090" width="22.42578125" style="2" customWidth="1"/>
    <col min="15091" max="15091" width="55" style="2" customWidth="1"/>
    <col min="15092" max="15092" width="28.42578125" style="2" customWidth="1"/>
    <col min="15093" max="15093" width="15.140625" style="2" bestFit="1" customWidth="1"/>
    <col min="15094" max="15118" width="15.42578125" style="2" bestFit="1" customWidth="1"/>
    <col min="15119" max="15342" width="9.140625" style="2"/>
    <col min="15343" max="15343" width="55" style="2" customWidth="1"/>
    <col min="15344" max="15344" width="28" style="2" customWidth="1"/>
    <col min="15345" max="15345" width="15.140625" style="2" bestFit="1" customWidth="1"/>
    <col min="15346" max="15346" width="22.42578125" style="2" customWidth="1"/>
    <col min="15347" max="15347" width="55" style="2" customWidth="1"/>
    <col min="15348" max="15348" width="28.42578125" style="2" customWidth="1"/>
    <col min="15349" max="15349" width="15.140625" style="2" bestFit="1" customWidth="1"/>
    <col min="15350" max="15374" width="15.42578125" style="2" bestFit="1" customWidth="1"/>
    <col min="15375" max="15598" width="9.140625" style="2"/>
    <col min="15599" max="15599" width="55" style="2" customWidth="1"/>
    <col min="15600" max="15600" width="28" style="2" customWidth="1"/>
    <col min="15601" max="15601" width="15.140625" style="2" bestFit="1" customWidth="1"/>
    <col min="15602" max="15602" width="22.42578125" style="2" customWidth="1"/>
    <col min="15603" max="15603" width="55" style="2" customWidth="1"/>
    <col min="15604" max="15604" width="28.42578125" style="2" customWidth="1"/>
    <col min="15605" max="15605" width="15.140625" style="2" bestFit="1" customWidth="1"/>
    <col min="15606" max="15630" width="15.42578125" style="2" bestFit="1" customWidth="1"/>
    <col min="15631" max="15854" width="9.140625" style="2"/>
    <col min="15855" max="15855" width="55" style="2" customWidth="1"/>
    <col min="15856" max="15856" width="28" style="2" customWidth="1"/>
    <col min="15857" max="15857" width="15.140625" style="2" bestFit="1" customWidth="1"/>
    <col min="15858" max="15858" width="22.42578125" style="2" customWidth="1"/>
    <col min="15859" max="15859" width="55" style="2" customWidth="1"/>
    <col min="15860" max="15860" width="28.42578125" style="2" customWidth="1"/>
    <col min="15861" max="15861" width="15.140625" style="2" bestFit="1" customWidth="1"/>
    <col min="15862" max="15886" width="15.42578125" style="2" bestFit="1" customWidth="1"/>
    <col min="15887" max="16110" width="9.140625" style="2"/>
    <col min="16111" max="16111" width="55" style="2" customWidth="1"/>
    <col min="16112" max="16112" width="28" style="2" customWidth="1"/>
    <col min="16113" max="16113" width="15.140625" style="2" bestFit="1" customWidth="1"/>
    <col min="16114" max="16114" width="22.42578125" style="2" customWidth="1"/>
    <col min="16115" max="16115" width="55" style="2" customWidth="1"/>
    <col min="16116" max="16116" width="28.42578125" style="2" customWidth="1"/>
    <col min="16117" max="16117" width="15.140625" style="2" bestFit="1" customWidth="1"/>
    <col min="16118" max="16142" width="15.42578125" style="2" bestFit="1" customWidth="1"/>
    <col min="16143" max="16384" width="9.140625" style="2"/>
  </cols>
  <sheetData>
    <row r="1" spans="1:21" s="38" customFormat="1" ht="42.75" customHeight="1">
      <c r="A1" s="71" t="s">
        <v>48</v>
      </c>
      <c r="B1" s="72"/>
      <c r="C1" s="72"/>
    </row>
    <row r="2" spans="1:21" ht="21">
      <c r="A2" s="62" t="s">
        <v>108</v>
      </c>
    </row>
    <row r="3" spans="1:21" ht="15.75" thickBot="1">
      <c r="A3" s="56"/>
      <c r="F3" s="49"/>
      <c r="G3" s="49"/>
      <c r="H3" s="49"/>
      <c r="I3" s="49"/>
      <c r="J3" s="49"/>
    </row>
    <row r="4" spans="1:21">
      <c r="A4" s="177" t="s">
        <v>20</v>
      </c>
      <c r="B4" s="178"/>
      <c r="F4" s="60"/>
      <c r="G4" s="60"/>
      <c r="H4" s="60"/>
      <c r="I4" s="60"/>
      <c r="J4" s="60"/>
      <c r="K4" s="49"/>
    </row>
    <row r="5" spans="1:21">
      <c r="A5" s="43" t="s">
        <v>18</v>
      </c>
      <c r="B5" s="50" t="s">
        <v>19</v>
      </c>
      <c r="C5" s="52"/>
      <c r="D5" s="52"/>
      <c r="E5" s="1"/>
      <c r="F5" s="59"/>
      <c r="G5" s="6"/>
      <c r="H5" s="6"/>
      <c r="I5" s="6"/>
      <c r="J5" s="6"/>
    </row>
    <row r="6" spans="1:21">
      <c r="A6" s="3" t="s">
        <v>31</v>
      </c>
      <c r="B6" s="46">
        <v>30173</v>
      </c>
      <c r="C6" s="27"/>
      <c r="E6" s="1"/>
      <c r="F6" s="59"/>
      <c r="G6" s="6"/>
      <c r="H6" s="57"/>
      <c r="I6" s="6"/>
      <c r="J6" s="57"/>
      <c r="K6" s="6"/>
    </row>
    <row r="7" spans="1:21">
      <c r="A7" s="3" t="s">
        <v>38</v>
      </c>
      <c r="B7" s="7">
        <v>1</v>
      </c>
      <c r="C7" s="52"/>
      <c r="D7" s="58"/>
      <c r="E7" s="1"/>
      <c r="F7" s="59"/>
      <c r="G7" s="6"/>
      <c r="H7" s="6"/>
      <c r="I7" s="6"/>
      <c r="J7" s="6"/>
      <c r="K7" s="6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>
      <c r="A8" s="3" t="s">
        <v>39</v>
      </c>
      <c r="B8" s="11">
        <v>1</v>
      </c>
      <c r="D8" s="8"/>
      <c r="E8" s="1"/>
      <c r="F8" s="6"/>
      <c r="G8" s="6"/>
      <c r="H8" s="6"/>
      <c r="I8" s="6"/>
      <c r="J8" s="6"/>
      <c r="K8" s="6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>
      <c r="A9" s="3" t="s">
        <v>5</v>
      </c>
      <c r="B9" s="10">
        <v>0.11</v>
      </c>
      <c r="D9" s="8"/>
      <c r="E9" s="27"/>
      <c r="F9" s="4"/>
      <c r="G9" s="4"/>
      <c r="H9" s="4"/>
      <c r="I9" s="6"/>
      <c r="J9" s="6"/>
      <c r="K9" s="6"/>
      <c r="L9" s="12"/>
      <c r="M9" s="9"/>
      <c r="N9" s="9"/>
      <c r="O9" s="9"/>
      <c r="P9" s="9"/>
      <c r="Q9" s="9"/>
      <c r="R9" s="9"/>
      <c r="S9" s="9"/>
      <c r="T9" s="9"/>
      <c r="U9" s="9"/>
    </row>
    <row r="10" spans="1:21">
      <c r="A10" s="3" t="s">
        <v>8</v>
      </c>
      <c r="B10" s="51"/>
      <c r="C10" s="5"/>
      <c r="D10" s="8"/>
      <c r="E10" s="13"/>
      <c r="K10" s="5"/>
      <c r="L10" s="12"/>
      <c r="M10" s="9"/>
      <c r="N10" s="9"/>
      <c r="O10" s="9"/>
      <c r="P10" s="9"/>
      <c r="Q10" s="9"/>
      <c r="R10" s="9"/>
      <c r="S10" s="9"/>
      <c r="T10" s="9"/>
      <c r="U10" s="9"/>
    </row>
    <row r="11" spans="1:21">
      <c r="A11" s="3"/>
      <c r="B11" s="51"/>
      <c r="C11" s="5"/>
      <c r="D11" s="8"/>
      <c r="E11" s="13"/>
      <c r="K11" s="5"/>
      <c r="L11" s="12"/>
      <c r="M11" s="9"/>
      <c r="N11" s="9"/>
      <c r="O11" s="9"/>
      <c r="P11" s="9"/>
      <c r="Q11" s="9"/>
      <c r="R11" s="9"/>
      <c r="S11" s="9"/>
      <c r="T11" s="9"/>
      <c r="U11" s="9"/>
    </row>
    <row r="12" spans="1:21">
      <c r="A12" s="3" t="s">
        <v>132</v>
      </c>
      <c r="B12" s="14">
        <v>156</v>
      </c>
      <c r="D12" s="8"/>
      <c r="K12" s="5"/>
      <c r="L12" s="12"/>
      <c r="M12" s="9"/>
      <c r="N12" s="9"/>
      <c r="O12" s="9"/>
      <c r="P12" s="9"/>
      <c r="Q12" s="9"/>
      <c r="R12" s="9"/>
      <c r="S12" s="9"/>
      <c r="T12" s="9"/>
      <c r="U12" s="9"/>
    </row>
    <row r="13" spans="1:21">
      <c r="A13" s="3" t="s">
        <v>133</v>
      </c>
      <c r="B13" s="14">
        <v>52</v>
      </c>
      <c r="K13" s="5"/>
      <c r="L13" s="12"/>
      <c r="M13" s="9"/>
    </row>
    <row r="14" spans="1:21">
      <c r="A14" s="20" t="s">
        <v>130</v>
      </c>
      <c r="B14" s="45">
        <f>B12-B13</f>
        <v>104</v>
      </c>
      <c r="C14" s="27"/>
      <c r="K14" s="5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>
      <c r="A15" s="20" t="s">
        <v>134</v>
      </c>
      <c r="B15" s="45">
        <f>B14*3.67</f>
        <v>381.68</v>
      </c>
      <c r="C15" s="27">
        <f>B12*3.67</f>
        <v>572.52</v>
      </c>
      <c r="K15" s="5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>
      <c r="A16" s="20"/>
      <c r="B16" s="45"/>
      <c r="C16" s="27"/>
      <c r="K16" s="5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>
      <c r="A17" s="20"/>
      <c r="B17" s="45"/>
      <c r="C17" s="27"/>
      <c r="K17" s="5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>
      <c r="A18" s="3" t="s">
        <v>9</v>
      </c>
      <c r="B18" s="15">
        <v>0.05</v>
      </c>
      <c r="K18" s="5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>
      <c r="A19" s="3" t="s">
        <v>36</v>
      </c>
      <c r="B19" s="16">
        <v>25</v>
      </c>
      <c r="C19" s="6">
        <f>25*30173</f>
        <v>754325</v>
      </c>
      <c r="F19" s="5"/>
      <c r="K19" s="5"/>
      <c r="L19" s="12"/>
      <c r="M19" s="9"/>
      <c r="N19" s="9"/>
      <c r="O19" s="9"/>
      <c r="P19" s="9"/>
      <c r="Q19" s="9"/>
      <c r="R19" s="9"/>
      <c r="S19" s="9"/>
      <c r="T19" s="9"/>
      <c r="U19" s="9"/>
    </row>
    <row r="20" spans="1:21">
      <c r="A20" s="17" t="s">
        <v>37</v>
      </c>
      <c r="B20" s="18">
        <v>10</v>
      </c>
      <c r="C20" s="6">
        <f>10*30173</f>
        <v>301730</v>
      </c>
      <c r="F20" s="5"/>
      <c r="G20" s="5"/>
      <c r="K20" s="5"/>
      <c r="L20" s="12"/>
      <c r="M20" s="9"/>
      <c r="N20" s="9"/>
      <c r="O20" s="9"/>
      <c r="P20" s="9"/>
      <c r="Q20" s="9"/>
      <c r="R20" s="9"/>
      <c r="S20" s="9"/>
      <c r="T20" s="9"/>
      <c r="U20" s="9"/>
    </row>
    <row r="21" spans="1:21">
      <c r="A21" s="3"/>
      <c r="B21" s="19"/>
      <c r="C21" s="29"/>
      <c r="E21" s="27"/>
      <c r="F21" s="53"/>
      <c r="G21" s="53"/>
      <c r="H21" s="53"/>
    </row>
    <row r="22" spans="1:21">
      <c r="A22" s="3"/>
      <c r="B22" s="19"/>
      <c r="C22" s="11"/>
      <c r="E22" s="27"/>
      <c r="F22" s="53"/>
      <c r="G22" s="53"/>
      <c r="H22" s="53"/>
    </row>
    <row r="23" spans="1:21">
      <c r="A23" s="20" t="s">
        <v>23</v>
      </c>
      <c r="B23" s="21"/>
      <c r="C23" s="48"/>
      <c r="E23" s="27"/>
      <c r="F23" s="53"/>
      <c r="G23" s="53"/>
      <c r="H23" s="53"/>
    </row>
    <row r="24" spans="1:21" ht="17.25">
      <c r="A24" s="43" t="s">
        <v>6</v>
      </c>
      <c r="B24" s="50" t="s">
        <v>21</v>
      </c>
      <c r="C24" s="50" t="s">
        <v>22</v>
      </c>
    </row>
    <row r="25" spans="1:21">
      <c r="A25" s="3" t="s">
        <v>32</v>
      </c>
      <c r="B25" s="42">
        <f>NPV(B$9,B63:Z63)/$B$6</f>
        <v>933.83660740738515</v>
      </c>
      <c r="C25" s="22">
        <f>B25/25</f>
        <v>37.353464296295407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1:21">
      <c r="A26" s="3" t="s">
        <v>33</v>
      </c>
      <c r="B26" s="42">
        <f>NPV(B$9,B64:Z64)/$B$6</f>
        <v>2584.3447155154927</v>
      </c>
      <c r="C26" s="22">
        <f>B26/25</f>
        <v>103.37378862061971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21">
      <c r="A27" s="3" t="s">
        <v>34</v>
      </c>
      <c r="B27" s="42">
        <f>NPV(B$9,B65:Z65)/$B$6</f>
        <v>5060.1068776776556</v>
      </c>
      <c r="C27" s="22">
        <f>B27/25</f>
        <v>202.40427510710623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21">
      <c r="A28" s="47" t="s">
        <v>35</v>
      </c>
      <c r="B28" s="42">
        <f>NPV(B$9,B66:Z66)/$B$6</f>
        <v>10217.944715515494</v>
      </c>
      <c r="C28" s="22">
        <f>B28/25</f>
        <v>408.71778862061979</v>
      </c>
    </row>
    <row r="31" spans="1:21">
      <c r="A31" s="24" t="s">
        <v>0</v>
      </c>
      <c r="E31" s="25"/>
      <c r="F31" s="26"/>
    </row>
    <row r="32" spans="1:21">
      <c r="A32" s="24"/>
    </row>
    <row r="33" spans="1:26">
      <c r="A33" s="27" t="s">
        <v>10</v>
      </c>
    </row>
    <row r="34" spans="1:26">
      <c r="A34" s="28" t="s">
        <v>1</v>
      </c>
      <c r="B34" s="29">
        <v>2011</v>
      </c>
      <c r="C34" s="29">
        <v>2012</v>
      </c>
      <c r="D34" s="29">
        <v>2013</v>
      </c>
      <c r="E34" s="29">
        <v>2014</v>
      </c>
      <c r="F34" s="29">
        <v>2015</v>
      </c>
      <c r="G34" s="29">
        <v>2016</v>
      </c>
      <c r="H34" s="29">
        <v>2017</v>
      </c>
      <c r="I34" s="29">
        <v>2018</v>
      </c>
      <c r="J34" s="29">
        <v>2019</v>
      </c>
      <c r="K34" s="29">
        <v>2020</v>
      </c>
      <c r="L34" s="29">
        <v>2021</v>
      </c>
      <c r="M34" s="29">
        <v>2022</v>
      </c>
      <c r="N34" s="29">
        <v>2023</v>
      </c>
      <c r="O34" s="29">
        <v>2024</v>
      </c>
      <c r="P34" s="29">
        <v>2025</v>
      </c>
      <c r="Q34" s="29">
        <v>2026</v>
      </c>
      <c r="R34" s="29">
        <v>2027</v>
      </c>
      <c r="S34" s="29">
        <v>2028</v>
      </c>
      <c r="T34" s="29">
        <v>2029</v>
      </c>
      <c r="U34" s="29">
        <v>2030</v>
      </c>
      <c r="V34" s="29">
        <v>2031</v>
      </c>
      <c r="W34" s="29">
        <v>2032</v>
      </c>
      <c r="X34" s="29">
        <v>2033</v>
      </c>
      <c r="Y34" s="29">
        <v>2034</v>
      </c>
      <c r="Z34" s="29">
        <v>2035</v>
      </c>
    </row>
    <row r="35" spans="1:26">
      <c r="A35" s="30" t="s">
        <v>2</v>
      </c>
      <c r="B35" s="31">
        <v>1</v>
      </c>
      <c r="C35" s="31">
        <v>2</v>
      </c>
      <c r="D35" s="31">
        <v>3</v>
      </c>
      <c r="E35" s="31">
        <v>4</v>
      </c>
      <c r="F35" s="31">
        <v>5</v>
      </c>
      <c r="G35" s="31">
        <v>6</v>
      </c>
      <c r="H35" s="31">
        <v>7</v>
      </c>
      <c r="I35" s="31">
        <v>8</v>
      </c>
      <c r="J35" s="31">
        <v>9</v>
      </c>
      <c r="K35" s="31">
        <v>10</v>
      </c>
      <c r="L35" s="31">
        <v>11</v>
      </c>
      <c r="M35" s="31">
        <v>12</v>
      </c>
      <c r="N35" s="31">
        <v>13</v>
      </c>
      <c r="O35" s="31">
        <v>14</v>
      </c>
      <c r="P35" s="31">
        <v>15</v>
      </c>
      <c r="Q35" s="31">
        <v>16</v>
      </c>
      <c r="R35" s="31">
        <v>17</v>
      </c>
      <c r="S35" s="31">
        <v>18</v>
      </c>
      <c r="T35" s="31">
        <v>19</v>
      </c>
      <c r="U35" s="31">
        <v>20</v>
      </c>
      <c r="V35" s="31">
        <v>21</v>
      </c>
      <c r="W35" s="31">
        <v>22</v>
      </c>
      <c r="X35" s="31">
        <v>23</v>
      </c>
      <c r="Y35" s="31">
        <v>24</v>
      </c>
      <c r="Z35" s="31">
        <v>25</v>
      </c>
    </row>
    <row r="36" spans="1:26">
      <c r="A36" s="54" t="s">
        <v>131</v>
      </c>
      <c r="B36" s="32">
        <f>$B$6*$B$7*$B$15</f>
        <v>11516430.640000001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</row>
    <row r="37" spans="1:26">
      <c r="A37" s="1"/>
      <c r="C37" s="33"/>
      <c r="D37" s="13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>
      <c r="A38" s="27" t="s">
        <v>11</v>
      </c>
      <c r="C38" s="13"/>
      <c r="D38" s="13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>
      <c r="A39" s="28" t="s">
        <v>1</v>
      </c>
      <c r="B39" s="29">
        <v>2011</v>
      </c>
      <c r="C39" s="29">
        <v>2012</v>
      </c>
      <c r="D39" s="29">
        <v>2013</v>
      </c>
      <c r="E39" s="29">
        <v>2014</v>
      </c>
      <c r="F39" s="29">
        <v>2015</v>
      </c>
      <c r="G39" s="29">
        <v>2016</v>
      </c>
      <c r="H39" s="29">
        <v>2017</v>
      </c>
      <c r="I39" s="29">
        <v>2018</v>
      </c>
      <c r="J39" s="29">
        <v>2019</v>
      </c>
      <c r="K39" s="29">
        <v>2020</v>
      </c>
      <c r="L39" s="29">
        <v>2021</v>
      </c>
      <c r="M39" s="29">
        <v>2022</v>
      </c>
      <c r="N39" s="29">
        <v>2023</v>
      </c>
      <c r="O39" s="29">
        <v>2024</v>
      </c>
      <c r="P39" s="29">
        <v>2025</v>
      </c>
      <c r="Q39" s="29">
        <v>2026</v>
      </c>
      <c r="R39" s="29">
        <v>2027</v>
      </c>
      <c r="S39" s="29">
        <v>2028</v>
      </c>
      <c r="T39" s="29">
        <v>2029</v>
      </c>
      <c r="U39" s="29">
        <v>2030</v>
      </c>
      <c r="V39" s="29">
        <v>2031</v>
      </c>
      <c r="W39" s="29">
        <v>2032</v>
      </c>
      <c r="X39" s="29">
        <v>2033</v>
      </c>
      <c r="Y39" s="29">
        <v>2034</v>
      </c>
      <c r="Z39" s="29">
        <v>2035</v>
      </c>
    </row>
    <row r="40" spans="1:26">
      <c r="A40" s="30" t="s">
        <v>2</v>
      </c>
      <c r="B40" s="31">
        <v>1</v>
      </c>
      <c r="C40" s="31">
        <v>2</v>
      </c>
      <c r="D40" s="31">
        <v>3</v>
      </c>
      <c r="E40" s="31">
        <v>4</v>
      </c>
      <c r="F40" s="31">
        <v>5</v>
      </c>
      <c r="G40" s="31">
        <v>6</v>
      </c>
      <c r="H40" s="31">
        <v>7</v>
      </c>
      <c r="I40" s="31">
        <v>8</v>
      </c>
      <c r="J40" s="31">
        <v>9</v>
      </c>
      <c r="K40" s="31">
        <v>10</v>
      </c>
      <c r="L40" s="31">
        <v>11</v>
      </c>
      <c r="M40" s="31">
        <v>12</v>
      </c>
      <c r="N40" s="31">
        <v>13</v>
      </c>
      <c r="O40" s="31">
        <v>14</v>
      </c>
      <c r="P40" s="31">
        <v>15</v>
      </c>
      <c r="Q40" s="31">
        <v>16</v>
      </c>
      <c r="R40" s="31">
        <v>17</v>
      </c>
      <c r="S40" s="31">
        <v>18</v>
      </c>
      <c r="T40" s="31">
        <v>19</v>
      </c>
      <c r="U40" s="31">
        <v>20</v>
      </c>
      <c r="V40" s="31">
        <v>21</v>
      </c>
      <c r="W40" s="31">
        <v>22</v>
      </c>
      <c r="X40" s="31">
        <v>23</v>
      </c>
      <c r="Y40" s="31">
        <v>24</v>
      </c>
      <c r="Z40" s="31">
        <v>25</v>
      </c>
    </row>
    <row r="41" spans="1:26">
      <c r="A41" s="44" t="s">
        <v>27</v>
      </c>
      <c r="B41" s="34">
        <v>3</v>
      </c>
      <c r="C41" s="34">
        <v>3</v>
      </c>
      <c r="D41" s="34">
        <v>3</v>
      </c>
      <c r="E41" s="34">
        <v>3</v>
      </c>
      <c r="F41" s="34">
        <v>3</v>
      </c>
      <c r="G41" s="34">
        <v>3</v>
      </c>
      <c r="H41" s="34">
        <v>3</v>
      </c>
      <c r="I41" s="34">
        <v>3</v>
      </c>
      <c r="J41" s="34">
        <v>3</v>
      </c>
      <c r="K41" s="34">
        <v>3</v>
      </c>
      <c r="L41" s="34">
        <v>3</v>
      </c>
      <c r="M41" s="34">
        <v>3</v>
      </c>
      <c r="N41" s="34">
        <v>3</v>
      </c>
      <c r="O41" s="34">
        <v>3</v>
      </c>
      <c r="P41" s="34">
        <v>3</v>
      </c>
      <c r="Q41" s="34">
        <v>3</v>
      </c>
      <c r="R41" s="34">
        <v>3</v>
      </c>
      <c r="S41" s="34">
        <v>3</v>
      </c>
      <c r="T41" s="34">
        <v>3</v>
      </c>
      <c r="U41" s="34">
        <v>3</v>
      </c>
      <c r="V41" s="34">
        <v>3</v>
      </c>
      <c r="W41" s="34">
        <v>3</v>
      </c>
      <c r="X41" s="34">
        <v>3</v>
      </c>
      <c r="Y41" s="34">
        <v>3</v>
      </c>
      <c r="Z41" s="34">
        <v>3</v>
      </c>
    </row>
    <row r="42" spans="1:26">
      <c r="A42" s="44" t="s">
        <v>28</v>
      </c>
      <c r="B42" s="34">
        <v>7.8</v>
      </c>
      <c r="C42" s="34">
        <v>7.8</v>
      </c>
      <c r="D42" s="34">
        <v>7.8</v>
      </c>
      <c r="E42" s="34">
        <v>7.8</v>
      </c>
      <c r="F42" s="34">
        <v>7.8</v>
      </c>
      <c r="G42" s="34">
        <v>7.8</v>
      </c>
      <c r="H42" s="34">
        <v>7.8</v>
      </c>
      <c r="I42" s="34">
        <v>7.8</v>
      </c>
      <c r="J42" s="34">
        <v>7.8</v>
      </c>
      <c r="K42" s="34">
        <v>7.8</v>
      </c>
      <c r="L42" s="34">
        <v>7.8</v>
      </c>
      <c r="M42" s="34">
        <v>7.8</v>
      </c>
      <c r="N42" s="34">
        <v>7.8</v>
      </c>
      <c r="O42" s="34">
        <v>7.8</v>
      </c>
      <c r="P42" s="34">
        <v>7.8</v>
      </c>
      <c r="Q42" s="34">
        <v>7.8</v>
      </c>
      <c r="R42" s="34">
        <v>7.8</v>
      </c>
      <c r="S42" s="34">
        <v>7.8</v>
      </c>
      <c r="T42" s="34">
        <v>7.8</v>
      </c>
      <c r="U42" s="34">
        <v>7.8</v>
      </c>
      <c r="V42" s="34">
        <v>7.8</v>
      </c>
      <c r="W42" s="34">
        <v>7.8</v>
      </c>
      <c r="X42" s="34">
        <v>7.8</v>
      </c>
      <c r="Y42" s="34">
        <v>7.8</v>
      </c>
      <c r="Z42" s="34">
        <v>7.8</v>
      </c>
    </row>
    <row r="43" spans="1:26">
      <c r="A43" s="44" t="s">
        <v>29</v>
      </c>
      <c r="B43" s="34">
        <v>15</v>
      </c>
      <c r="C43" s="34">
        <v>15</v>
      </c>
      <c r="D43" s="34">
        <v>15</v>
      </c>
      <c r="E43" s="34">
        <v>15</v>
      </c>
      <c r="F43" s="34">
        <v>15</v>
      </c>
      <c r="G43" s="34">
        <v>15</v>
      </c>
      <c r="H43" s="34">
        <v>15</v>
      </c>
      <c r="I43" s="34">
        <v>15</v>
      </c>
      <c r="J43" s="34">
        <v>15</v>
      </c>
      <c r="K43" s="34">
        <v>15</v>
      </c>
      <c r="L43" s="34">
        <v>15</v>
      </c>
      <c r="M43" s="34">
        <v>15</v>
      </c>
      <c r="N43" s="34">
        <v>15</v>
      </c>
      <c r="O43" s="34">
        <v>15</v>
      </c>
      <c r="P43" s="34">
        <v>15</v>
      </c>
      <c r="Q43" s="34">
        <v>15</v>
      </c>
      <c r="R43" s="34">
        <v>15</v>
      </c>
      <c r="S43" s="34">
        <v>15</v>
      </c>
      <c r="T43" s="34">
        <v>15</v>
      </c>
      <c r="U43" s="34">
        <v>15</v>
      </c>
      <c r="V43" s="34">
        <v>15</v>
      </c>
      <c r="W43" s="34">
        <v>15</v>
      </c>
      <c r="X43" s="34">
        <v>15</v>
      </c>
      <c r="Y43" s="34">
        <v>15</v>
      </c>
      <c r="Z43" s="34">
        <v>15</v>
      </c>
    </row>
    <row r="44" spans="1:26">
      <c r="A44" s="1" t="s">
        <v>30</v>
      </c>
      <c r="B44" s="34">
        <v>30</v>
      </c>
      <c r="C44" s="34">
        <v>30</v>
      </c>
      <c r="D44" s="34">
        <v>30</v>
      </c>
      <c r="E44" s="34">
        <v>30</v>
      </c>
      <c r="F44" s="34">
        <v>30</v>
      </c>
      <c r="G44" s="34">
        <v>30</v>
      </c>
      <c r="H44" s="34">
        <v>30</v>
      </c>
      <c r="I44" s="34">
        <v>30</v>
      </c>
      <c r="J44" s="34">
        <v>30</v>
      </c>
      <c r="K44" s="34">
        <v>30</v>
      </c>
      <c r="L44" s="34">
        <v>30</v>
      </c>
      <c r="M44" s="34">
        <v>30</v>
      </c>
      <c r="N44" s="34">
        <v>30</v>
      </c>
      <c r="O44" s="34">
        <v>30</v>
      </c>
      <c r="P44" s="34">
        <v>30</v>
      </c>
      <c r="Q44" s="34">
        <v>30</v>
      </c>
      <c r="R44" s="34">
        <v>30</v>
      </c>
      <c r="S44" s="34">
        <v>30</v>
      </c>
      <c r="T44" s="34">
        <v>30</v>
      </c>
      <c r="U44" s="34">
        <v>30</v>
      </c>
      <c r="V44" s="34">
        <v>30</v>
      </c>
      <c r="W44" s="34">
        <v>30</v>
      </c>
      <c r="X44" s="34">
        <v>30</v>
      </c>
      <c r="Y44" s="34">
        <v>30</v>
      </c>
      <c r="Z44" s="34">
        <v>30</v>
      </c>
    </row>
    <row r="45" spans="1:26">
      <c r="A45" s="1"/>
    </row>
    <row r="46" spans="1:26">
      <c r="A46" s="27" t="s">
        <v>12</v>
      </c>
    </row>
    <row r="47" spans="1:26">
      <c r="A47" s="28" t="s">
        <v>1</v>
      </c>
      <c r="B47" s="29">
        <v>2011</v>
      </c>
      <c r="C47" s="29">
        <v>2012</v>
      </c>
      <c r="D47" s="29">
        <v>2013</v>
      </c>
      <c r="E47" s="29">
        <v>2014</v>
      </c>
      <c r="F47" s="29">
        <v>2015</v>
      </c>
      <c r="G47" s="29">
        <v>2016</v>
      </c>
      <c r="H47" s="29">
        <v>2017</v>
      </c>
      <c r="I47" s="29">
        <v>2018</v>
      </c>
      <c r="J47" s="29">
        <v>2019</v>
      </c>
      <c r="K47" s="29">
        <v>2020</v>
      </c>
      <c r="L47" s="29">
        <v>2021</v>
      </c>
      <c r="M47" s="29">
        <v>2022</v>
      </c>
      <c r="N47" s="29">
        <v>2023</v>
      </c>
      <c r="O47" s="29">
        <v>2024</v>
      </c>
      <c r="P47" s="29">
        <v>2025</v>
      </c>
      <c r="Q47" s="29">
        <v>2026</v>
      </c>
      <c r="R47" s="29">
        <v>2027</v>
      </c>
      <c r="S47" s="29">
        <v>2028</v>
      </c>
      <c r="T47" s="29">
        <v>2029</v>
      </c>
      <c r="U47" s="29">
        <v>2030</v>
      </c>
      <c r="V47" s="29">
        <v>2031</v>
      </c>
      <c r="W47" s="29">
        <v>2032</v>
      </c>
      <c r="X47" s="29">
        <v>2033</v>
      </c>
      <c r="Y47" s="29">
        <v>2034</v>
      </c>
      <c r="Z47" s="29">
        <v>2035</v>
      </c>
    </row>
    <row r="48" spans="1:26">
      <c r="A48" s="30" t="s">
        <v>2</v>
      </c>
      <c r="B48" s="31">
        <v>1</v>
      </c>
      <c r="C48" s="31">
        <v>2</v>
      </c>
      <c r="D48" s="31">
        <v>3</v>
      </c>
      <c r="E48" s="31">
        <v>4</v>
      </c>
      <c r="F48" s="31">
        <v>5</v>
      </c>
      <c r="G48" s="31">
        <v>6</v>
      </c>
      <c r="H48" s="31">
        <v>7</v>
      </c>
      <c r="I48" s="31">
        <v>8</v>
      </c>
      <c r="J48" s="31">
        <v>9</v>
      </c>
      <c r="K48" s="31">
        <v>10</v>
      </c>
      <c r="L48" s="31">
        <v>11</v>
      </c>
      <c r="M48" s="31">
        <v>12</v>
      </c>
      <c r="N48" s="31">
        <v>13</v>
      </c>
      <c r="O48" s="31">
        <v>14</v>
      </c>
      <c r="P48" s="31">
        <v>15</v>
      </c>
      <c r="Q48" s="31">
        <v>16</v>
      </c>
      <c r="R48" s="31">
        <v>17</v>
      </c>
      <c r="S48" s="31">
        <v>18</v>
      </c>
      <c r="T48" s="31">
        <v>19</v>
      </c>
      <c r="U48" s="31">
        <v>20</v>
      </c>
      <c r="V48" s="31">
        <v>21</v>
      </c>
      <c r="W48" s="31">
        <v>22</v>
      </c>
      <c r="X48" s="31">
        <v>23</v>
      </c>
      <c r="Y48" s="31">
        <v>24</v>
      </c>
      <c r="Z48" s="31">
        <v>25</v>
      </c>
    </row>
    <row r="49" spans="1:27">
      <c r="A49" s="44" t="s">
        <v>27</v>
      </c>
      <c r="B49" s="35">
        <f t="shared" ref="B49:E52" si="0">B41*B$36</f>
        <v>34549291.920000002</v>
      </c>
      <c r="C49" s="35">
        <f t="shared" si="0"/>
        <v>0</v>
      </c>
      <c r="D49" s="35">
        <f t="shared" si="0"/>
        <v>0</v>
      </c>
      <c r="E49" s="35">
        <f t="shared" si="0"/>
        <v>0</v>
      </c>
      <c r="F49" s="35">
        <f t="shared" ref="F49:Y49" si="1">F41*F$36</f>
        <v>0</v>
      </c>
      <c r="G49" s="35">
        <f t="shared" si="1"/>
        <v>0</v>
      </c>
      <c r="H49" s="35">
        <f t="shared" si="1"/>
        <v>0</v>
      </c>
      <c r="I49" s="35">
        <f t="shared" si="1"/>
        <v>0</v>
      </c>
      <c r="J49" s="35">
        <f t="shared" si="1"/>
        <v>0</v>
      </c>
      <c r="K49" s="35">
        <f t="shared" si="1"/>
        <v>0</v>
      </c>
      <c r="L49" s="35">
        <f t="shared" si="1"/>
        <v>0</v>
      </c>
      <c r="M49" s="35">
        <f t="shared" si="1"/>
        <v>0</v>
      </c>
      <c r="N49" s="35">
        <f t="shared" si="1"/>
        <v>0</v>
      </c>
      <c r="O49" s="35">
        <f t="shared" si="1"/>
        <v>0</v>
      </c>
      <c r="P49" s="35">
        <f t="shared" si="1"/>
        <v>0</v>
      </c>
      <c r="Q49" s="35">
        <f t="shared" si="1"/>
        <v>0</v>
      </c>
      <c r="R49" s="35">
        <f t="shared" si="1"/>
        <v>0</v>
      </c>
      <c r="S49" s="35">
        <f t="shared" si="1"/>
        <v>0</v>
      </c>
      <c r="T49" s="35">
        <f t="shared" si="1"/>
        <v>0</v>
      </c>
      <c r="U49" s="35">
        <f t="shared" si="1"/>
        <v>0</v>
      </c>
      <c r="V49" s="35">
        <f t="shared" si="1"/>
        <v>0</v>
      </c>
      <c r="W49" s="35">
        <f t="shared" si="1"/>
        <v>0</v>
      </c>
      <c r="X49" s="35">
        <f t="shared" si="1"/>
        <v>0</v>
      </c>
      <c r="Y49" s="35">
        <f t="shared" si="1"/>
        <v>0</v>
      </c>
      <c r="Z49" s="35">
        <f>Z41*Z$36</f>
        <v>0</v>
      </c>
    </row>
    <row r="50" spans="1:27">
      <c r="A50" s="44" t="s">
        <v>28</v>
      </c>
      <c r="B50" s="35">
        <f t="shared" si="0"/>
        <v>89828158.991999999</v>
      </c>
      <c r="C50" s="35">
        <f t="shared" si="0"/>
        <v>0</v>
      </c>
      <c r="D50" s="35">
        <f t="shared" si="0"/>
        <v>0</v>
      </c>
      <c r="E50" s="35">
        <f t="shared" si="0"/>
        <v>0</v>
      </c>
      <c r="F50" s="35">
        <f t="shared" ref="F50:Y50" si="2">F42*F$36</f>
        <v>0</v>
      </c>
      <c r="G50" s="35">
        <f t="shared" si="2"/>
        <v>0</v>
      </c>
      <c r="H50" s="35">
        <f t="shared" si="2"/>
        <v>0</v>
      </c>
      <c r="I50" s="35">
        <f t="shared" si="2"/>
        <v>0</v>
      </c>
      <c r="J50" s="35">
        <f t="shared" si="2"/>
        <v>0</v>
      </c>
      <c r="K50" s="35">
        <f t="shared" si="2"/>
        <v>0</v>
      </c>
      <c r="L50" s="35">
        <f t="shared" si="2"/>
        <v>0</v>
      </c>
      <c r="M50" s="35">
        <f t="shared" si="2"/>
        <v>0</v>
      </c>
      <c r="N50" s="35">
        <f t="shared" si="2"/>
        <v>0</v>
      </c>
      <c r="O50" s="35">
        <f t="shared" si="2"/>
        <v>0</v>
      </c>
      <c r="P50" s="35">
        <f t="shared" si="2"/>
        <v>0</v>
      </c>
      <c r="Q50" s="35">
        <f t="shared" si="2"/>
        <v>0</v>
      </c>
      <c r="R50" s="35">
        <f t="shared" si="2"/>
        <v>0</v>
      </c>
      <c r="S50" s="35">
        <f t="shared" si="2"/>
        <v>0</v>
      </c>
      <c r="T50" s="35">
        <f t="shared" si="2"/>
        <v>0</v>
      </c>
      <c r="U50" s="35">
        <f t="shared" si="2"/>
        <v>0</v>
      </c>
      <c r="V50" s="35">
        <f t="shared" si="2"/>
        <v>0</v>
      </c>
      <c r="W50" s="35">
        <f t="shared" si="2"/>
        <v>0</v>
      </c>
      <c r="X50" s="35">
        <f t="shared" si="2"/>
        <v>0</v>
      </c>
      <c r="Y50" s="35">
        <f t="shared" si="2"/>
        <v>0</v>
      </c>
      <c r="Z50" s="35">
        <f>Z42*Z$36</f>
        <v>0</v>
      </c>
    </row>
    <row r="51" spans="1:27">
      <c r="A51" s="44" t="s">
        <v>29</v>
      </c>
      <c r="B51" s="35">
        <f t="shared" si="0"/>
        <v>172746459.60000002</v>
      </c>
      <c r="C51" s="35">
        <f t="shared" si="0"/>
        <v>0</v>
      </c>
      <c r="D51" s="35">
        <f t="shared" si="0"/>
        <v>0</v>
      </c>
      <c r="E51" s="35">
        <f t="shared" si="0"/>
        <v>0</v>
      </c>
      <c r="F51" s="35">
        <f t="shared" ref="F51:Y52" si="3">F43*F$36</f>
        <v>0</v>
      </c>
      <c r="G51" s="35">
        <f t="shared" si="3"/>
        <v>0</v>
      </c>
      <c r="H51" s="35">
        <f t="shared" si="3"/>
        <v>0</v>
      </c>
      <c r="I51" s="35">
        <f t="shared" si="3"/>
        <v>0</v>
      </c>
      <c r="J51" s="35">
        <f t="shared" si="3"/>
        <v>0</v>
      </c>
      <c r="K51" s="35">
        <f t="shared" si="3"/>
        <v>0</v>
      </c>
      <c r="L51" s="35">
        <f t="shared" si="3"/>
        <v>0</v>
      </c>
      <c r="M51" s="35">
        <f t="shared" si="3"/>
        <v>0</v>
      </c>
      <c r="N51" s="35">
        <f t="shared" si="3"/>
        <v>0</v>
      </c>
      <c r="O51" s="35">
        <f t="shared" si="3"/>
        <v>0</v>
      </c>
      <c r="P51" s="35">
        <f t="shared" si="3"/>
        <v>0</v>
      </c>
      <c r="Q51" s="35">
        <f t="shared" si="3"/>
        <v>0</v>
      </c>
      <c r="R51" s="35">
        <f t="shared" si="3"/>
        <v>0</v>
      </c>
      <c r="S51" s="35">
        <f t="shared" si="3"/>
        <v>0</v>
      </c>
      <c r="T51" s="35">
        <f t="shared" si="3"/>
        <v>0</v>
      </c>
      <c r="U51" s="35">
        <f t="shared" si="3"/>
        <v>0</v>
      </c>
      <c r="V51" s="35">
        <f t="shared" si="3"/>
        <v>0</v>
      </c>
      <c r="W51" s="35">
        <f t="shared" si="3"/>
        <v>0</v>
      </c>
      <c r="X51" s="35">
        <f t="shared" si="3"/>
        <v>0</v>
      </c>
      <c r="Y51" s="35">
        <f t="shared" si="3"/>
        <v>0</v>
      </c>
      <c r="Z51" s="35">
        <f>Z43*Z$36</f>
        <v>0</v>
      </c>
    </row>
    <row r="52" spans="1:27">
      <c r="A52" s="1" t="s">
        <v>30</v>
      </c>
      <c r="B52" s="35">
        <f t="shared" si="0"/>
        <v>345492919.20000005</v>
      </c>
      <c r="C52" s="35">
        <f t="shared" si="0"/>
        <v>0</v>
      </c>
      <c r="D52" s="35">
        <f t="shared" si="0"/>
        <v>0</v>
      </c>
      <c r="E52" s="35">
        <f t="shared" si="0"/>
        <v>0</v>
      </c>
      <c r="F52" s="35">
        <f t="shared" ref="F52:Q52" si="4">F44*F$36</f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35">
        <f t="shared" si="4"/>
        <v>0</v>
      </c>
      <c r="O52" s="35">
        <f t="shared" si="4"/>
        <v>0</v>
      </c>
      <c r="P52" s="35">
        <f t="shared" si="4"/>
        <v>0</v>
      </c>
      <c r="Q52" s="35">
        <f t="shared" si="4"/>
        <v>0</v>
      </c>
      <c r="R52" s="35">
        <f t="shared" si="3"/>
        <v>0</v>
      </c>
      <c r="S52" s="35">
        <f t="shared" si="3"/>
        <v>0</v>
      </c>
      <c r="T52" s="35">
        <f t="shared" si="3"/>
        <v>0</v>
      </c>
      <c r="U52" s="35">
        <f t="shared" si="3"/>
        <v>0</v>
      </c>
      <c r="V52" s="35">
        <f t="shared" si="3"/>
        <v>0</v>
      </c>
      <c r="W52" s="35">
        <f t="shared" si="3"/>
        <v>0</v>
      </c>
      <c r="X52" s="35">
        <f t="shared" si="3"/>
        <v>0</v>
      </c>
      <c r="Y52" s="35">
        <f t="shared" si="3"/>
        <v>0</v>
      </c>
      <c r="Z52" s="35">
        <f>Z44*Z$36</f>
        <v>0</v>
      </c>
    </row>
    <row r="53" spans="1:27">
      <c r="A53" s="1"/>
      <c r="B53" s="35"/>
      <c r="C53" s="35"/>
      <c r="D53" s="35"/>
      <c r="E53" s="35"/>
      <c r="F53" s="35"/>
      <c r="G53" s="35"/>
      <c r="H53" s="35"/>
      <c r="I53" s="35"/>
      <c r="J53" s="35"/>
    </row>
    <row r="54" spans="1:27">
      <c r="A54" s="27" t="s">
        <v>13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27">
      <c r="A55" s="28" t="s">
        <v>1</v>
      </c>
      <c r="B55" s="29">
        <v>2011</v>
      </c>
      <c r="C55" s="29">
        <v>2012</v>
      </c>
      <c r="D55" s="29">
        <v>2013</v>
      </c>
      <c r="E55" s="29">
        <v>2014</v>
      </c>
      <c r="F55" s="29">
        <v>2015</v>
      </c>
      <c r="G55" s="29">
        <v>2016</v>
      </c>
      <c r="H55" s="29">
        <v>2017</v>
      </c>
      <c r="I55" s="29">
        <v>2018</v>
      </c>
      <c r="J55" s="29">
        <v>2019</v>
      </c>
      <c r="K55" s="29">
        <v>2020</v>
      </c>
      <c r="L55" s="29">
        <v>2021</v>
      </c>
      <c r="M55" s="29">
        <v>2022</v>
      </c>
      <c r="N55" s="29">
        <v>2023</v>
      </c>
      <c r="O55" s="29">
        <v>2024</v>
      </c>
      <c r="P55" s="29">
        <v>2025</v>
      </c>
      <c r="Q55" s="29">
        <v>2026</v>
      </c>
      <c r="R55" s="29">
        <v>2027</v>
      </c>
      <c r="S55" s="29">
        <v>2028</v>
      </c>
      <c r="T55" s="29">
        <v>2029</v>
      </c>
      <c r="U55" s="29">
        <v>2030</v>
      </c>
      <c r="V55" s="29">
        <v>2031</v>
      </c>
      <c r="W55" s="29">
        <v>2032</v>
      </c>
      <c r="X55" s="29">
        <v>2033</v>
      </c>
      <c r="Y55" s="29">
        <v>2034</v>
      </c>
      <c r="Z55" s="29">
        <v>2035</v>
      </c>
    </row>
    <row r="56" spans="1:27">
      <c r="A56" s="30" t="s">
        <v>2</v>
      </c>
      <c r="B56" s="31">
        <v>1</v>
      </c>
      <c r="C56" s="31">
        <v>2</v>
      </c>
      <c r="D56" s="31">
        <v>3</v>
      </c>
      <c r="E56" s="31">
        <v>4</v>
      </c>
      <c r="F56" s="31">
        <v>5</v>
      </c>
      <c r="G56" s="31">
        <v>6</v>
      </c>
      <c r="H56" s="31">
        <v>7</v>
      </c>
      <c r="I56" s="31">
        <v>8</v>
      </c>
      <c r="J56" s="31">
        <v>9</v>
      </c>
      <c r="K56" s="31">
        <v>10</v>
      </c>
      <c r="L56" s="31">
        <v>11</v>
      </c>
      <c r="M56" s="31">
        <v>12</v>
      </c>
      <c r="N56" s="31">
        <v>13</v>
      </c>
      <c r="O56" s="31">
        <v>14</v>
      </c>
      <c r="P56" s="31">
        <v>15</v>
      </c>
      <c r="Q56" s="31">
        <v>16</v>
      </c>
      <c r="R56" s="31">
        <v>17</v>
      </c>
      <c r="S56" s="31">
        <v>18</v>
      </c>
      <c r="T56" s="31">
        <v>19</v>
      </c>
      <c r="U56" s="31">
        <v>20</v>
      </c>
      <c r="V56" s="31">
        <v>21</v>
      </c>
      <c r="W56" s="31">
        <v>22</v>
      </c>
      <c r="X56" s="31">
        <v>23</v>
      </c>
      <c r="Y56" s="31">
        <v>24</v>
      </c>
      <c r="Z56" s="31">
        <v>25</v>
      </c>
    </row>
    <row r="57" spans="1:27">
      <c r="A57" s="36" t="s">
        <v>3</v>
      </c>
      <c r="B57" s="37">
        <f>B6*B19</f>
        <v>754325</v>
      </c>
      <c r="C57" s="37">
        <f t="shared" ref="C57:J57" si="5">$B$6*$B$20</f>
        <v>301730</v>
      </c>
      <c r="D57" s="37">
        <f t="shared" si="5"/>
        <v>301730</v>
      </c>
      <c r="E57" s="37">
        <f t="shared" si="5"/>
        <v>301730</v>
      </c>
      <c r="F57" s="37">
        <f t="shared" si="5"/>
        <v>301730</v>
      </c>
      <c r="G57" s="37">
        <f t="shared" si="5"/>
        <v>301730</v>
      </c>
      <c r="H57" s="37">
        <f t="shared" si="5"/>
        <v>301730</v>
      </c>
      <c r="I57" s="37">
        <f t="shared" si="5"/>
        <v>301730</v>
      </c>
      <c r="J57" s="37">
        <f t="shared" si="5"/>
        <v>301730</v>
      </c>
      <c r="K57" s="37">
        <f t="shared" ref="K57:W57" si="6">$B$6*$B$20</f>
        <v>301730</v>
      </c>
      <c r="L57" s="37">
        <f t="shared" si="6"/>
        <v>301730</v>
      </c>
      <c r="M57" s="37">
        <f t="shared" si="6"/>
        <v>301730</v>
      </c>
      <c r="N57" s="37">
        <f t="shared" si="6"/>
        <v>301730</v>
      </c>
      <c r="O57" s="37">
        <f t="shared" si="6"/>
        <v>301730</v>
      </c>
      <c r="P57" s="37">
        <f t="shared" si="6"/>
        <v>301730</v>
      </c>
      <c r="Q57" s="37">
        <f t="shared" si="6"/>
        <v>301730</v>
      </c>
      <c r="R57" s="37">
        <f t="shared" si="6"/>
        <v>301730</v>
      </c>
      <c r="S57" s="37">
        <f t="shared" si="6"/>
        <v>301730</v>
      </c>
      <c r="T57" s="37">
        <f t="shared" si="6"/>
        <v>301730</v>
      </c>
      <c r="U57" s="37">
        <f t="shared" si="6"/>
        <v>301730</v>
      </c>
      <c r="V57" s="37">
        <f t="shared" si="6"/>
        <v>301730</v>
      </c>
      <c r="W57" s="37">
        <f t="shared" si="6"/>
        <v>301730</v>
      </c>
      <c r="X57" s="37">
        <f>$B$6*$B$20</f>
        <v>301730</v>
      </c>
      <c r="Y57" s="37">
        <f>$B$6*$B$20</f>
        <v>301730</v>
      </c>
      <c r="Z57" s="37">
        <f>$B$6*$B$20</f>
        <v>301730</v>
      </c>
      <c r="AA57" s="23"/>
    </row>
    <row r="58" spans="1:27">
      <c r="A58" s="1"/>
      <c r="C58" s="13"/>
      <c r="D58" s="13"/>
      <c r="E58" s="13"/>
      <c r="F58" s="13"/>
      <c r="G58" s="13"/>
      <c r="H58" s="13"/>
      <c r="I58" s="13"/>
      <c r="J58" s="13"/>
      <c r="K58" s="13"/>
    </row>
    <row r="59" spans="1:27">
      <c r="A59" s="27" t="s">
        <v>14</v>
      </c>
    </row>
    <row r="60" spans="1:27">
      <c r="A60" s="28" t="s">
        <v>1</v>
      </c>
      <c r="B60" s="29">
        <v>2011</v>
      </c>
      <c r="C60" s="29">
        <v>2012</v>
      </c>
      <c r="D60" s="29">
        <v>2013</v>
      </c>
      <c r="E60" s="29">
        <v>2014</v>
      </c>
      <c r="F60" s="29">
        <v>2015</v>
      </c>
      <c r="G60" s="29">
        <v>2016</v>
      </c>
      <c r="H60" s="29">
        <v>2017</v>
      </c>
      <c r="I60" s="29">
        <v>2018</v>
      </c>
      <c r="J60" s="29">
        <v>2019</v>
      </c>
      <c r="K60" s="29">
        <v>2020</v>
      </c>
      <c r="L60" s="29">
        <v>2021</v>
      </c>
      <c r="M60" s="29">
        <v>2022</v>
      </c>
      <c r="N60" s="29">
        <v>2023</v>
      </c>
      <c r="O60" s="29">
        <v>2024</v>
      </c>
      <c r="P60" s="29">
        <v>2025</v>
      </c>
      <c r="Q60" s="29">
        <v>2026</v>
      </c>
      <c r="R60" s="29">
        <v>2027</v>
      </c>
      <c r="S60" s="29">
        <v>2028</v>
      </c>
      <c r="T60" s="29">
        <v>2029</v>
      </c>
      <c r="U60" s="29">
        <v>2030</v>
      </c>
      <c r="V60" s="29">
        <v>2031</v>
      </c>
      <c r="W60" s="29">
        <v>2032</v>
      </c>
      <c r="X60" s="29">
        <v>2033</v>
      </c>
      <c r="Y60" s="29">
        <v>2034</v>
      </c>
      <c r="Z60" s="29">
        <v>2035</v>
      </c>
    </row>
    <row r="61" spans="1:27">
      <c r="A61" s="30" t="s">
        <v>2</v>
      </c>
      <c r="B61" s="31">
        <v>1</v>
      </c>
      <c r="C61" s="31">
        <v>2</v>
      </c>
      <c r="D61" s="31">
        <v>3</v>
      </c>
      <c r="E61" s="31">
        <v>4</v>
      </c>
      <c r="F61" s="31">
        <v>5</v>
      </c>
      <c r="G61" s="31">
        <v>6</v>
      </c>
      <c r="H61" s="31">
        <v>7</v>
      </c>
      <c r="I61" s="31">
        <v>8</v>
      </c>
      <c r="J61" s="31">
        <v>9</v>
      </c>
      <c r="K61" s="31">
        <v>10</v>
      </c>
      <c r="L61" s="31">
        <v>11</v>
      </c>
      <c r="M61" s="31">
        <v>12</v>
      </c>
      <c r="N61" s="31">
        <v>13</v>
      </c>
      <c r="O61" s="31">
        <v>14</v>
      </c>
      <c r="P61" s="31">
        <v>15</v>
      </c>
      <c r="Q61" s="31">
        <v>16</v>
      </c>
      <c r="R61" s="31">
        <v>17</v>
      </c>
      <c r="S61" s="31">
        <v>18</v>
      </c>
      <c r="T61" s="31">
        <v>19</v>
      </c>
      <c r="U61" s="31">
        <v>20</v>
      </c>
      <c r="V61" s="31">
        <v>21</v>
      </c>
      <c r="W61" s="31">
        <v>22</v>
      </c>
      <c r="X61" s="31">
        <v>23</v>
      </c>
      <c r="Y61" s="31">
        <v>24</v>
      </c>
      <c r="Z61" s="31">
        <v>25</v>
      </c>
    </row>
    <row r="62" spans="1:27">
      <c r="A62" s="27" t="s">
        <v>15</v>
      </c>
    </row>
    <row r="63" spans="1:27">
      <c r="A63" s="44" t="s">
        <v>27</v>
      </c>
      <c r="B63" s="23">
        <f t="shared" ref="B63:Z63" si="7">B49-B$57</f>
        <v>33794966.920000002</v>
      </c>
      <c r="C63" s="23">
        <f t="shared" si="7"/>
        <v>-301730</v>
      </c>
      <c r="D63" s="23">
        <f t="shared" si="7"/>
        <v>-301730</v>
      </c>
      <c r="E63" s="23">
        <f t="shared" si="7"/>
        <v>-301730</v>
      </c>
      <c r="F63" s="23">
        <f t="shared" si="7"/>
        <v>-301730</v>
      </c>
      <c r="G63" s="23">
        <f t="shared" si="7"/>
        <v>-301730</v>
      </c>
      <c r="H63" s="23">
        <f t="shared" si="7"/>
        <v>-301730</v>
      </c>
      <c r="I63" s="23">
        <f t="shared" si="7"/>
        <v>-301730</v>
      </c>
      <c r="J63" s="23">
        <f t="shared" si="7"/>
        <v>-301730</v>
      </c>
      <c r="K63" s="23">
        <f t="shared" si="7"/>
        <v>-301730</v>
      </c>
      <c r="L63" s="23">
        <f t="shared" si="7"/>
        <v>-301730</v>
      </c>
      <c r="M63" s="23">
        <f t="shared" si="7"/>
        <v>-301730</v>
      </c>
      <c r="N63" s="23">
        <f t="shared" si="7"/>
        <v>-301730</v>
      </c>
      <c r="O63" s="23">
        <f t="shared" si="7"/>
        <v>-301730</v>
      </c>
      <c r="P63" s="23">
        <f t="shared" si="7"/>
        <v>-301730</v>
      </c>
      <c r="Q63" s="23">
        <f t="shared" si="7"/>
        <v>-301730</v>
      </c>
      <c r="R63" s="23">
        <f t="shared" si="7"/>
        <v>-301730</v>
      </c>
      <c r="S63" s="23">
        <f t="shared" si="7"/>
        <v>-301730</v>
      </c>
      <c r="T63" s="23">
        <f t="shared" si="7"/>
        <v>-301730</v>
      </c>
      <c r="U63" s="23">
        <f t="shared" si="7"/>
        <v>-301730</v>
      </c>
      <c r="V63" s="23">
        <f t="shared" si="7"/>
        <v>-301730</v>
      </c>
      <c r="W63" s="23">
        <f t="shared" si="7"/>
        <v>-301730</v>
      </c>
      <c r="X63" s="23">
        <f t="shared" si="7"/>
        <v>-301730</v>
      </c>
      <c r="Y63" s="23">
        <f t="shared" si="7"/>
        <v>-301730</v>
      </c>
      <c r="Z63" s="23">
        <f t="shared" si="7"/>
        <v>-301730</v>
      </c>
    </row>
    <row r="64" spans="1:27">
      <c r="A64" s="44" t="s">
        <v>28</v>
      </c>
      <c r="B64" s="23">
        <f t="shared" ref="B64:Z64" si="8">B50-B$57</f>
        <v>89073833.991999999</v>
      </c>
      <c r="C64" s="23">
        <f t="shared" si="8"/>
        <v>-301730</v>
      </c>
      <c r="D64" s="23">
        <f t="shared" si="8"/>
        <v>-301730</v>
      </c>
      <c r="E64" s="23">
        <f t="shared" si="8"/>
        <v>-301730</v>
      </c>
      <c r="F64" s="23">
        <f t="shared" si="8"/>
        <v>-301730</v>
      </c>
      <c r="G64" s="23">
        <f t="shared" si="8"/>
        <v>-301730</v>
      </c>
      <c r="H64" s="23">
        <f t="shared" si="8"/>
        <v>-301730</v>
      </c>
      <c r="I64" s="23">
        <f t="shared" si="8"/>
        <v>-301730</v>
      </c>
      <c r="J64" s="23">
        <f t="shared" si="8"/>
        <v>-301730</v>
      </c>
      <c r="K64" s="23">
        <f t="shared" si="8"/>
        <v>-301730</v>
      </c>
      <c r="L64" s="23">
        <f t="shared" si="8"/>
        <v>-301730</v>
      </c>
      <c r="M64" s="23">
        <f t="shared" si="8"/>
        <v>-301730</v>
      </c>
      <c r="N64" s="23">
        <f t="shared" si="8"/>
        <v>-301730</v>
      </c>
      <c r="O64" s="23">
        <f t="shared" si="8"/>
        <v>-301730</v>
      </c>
      <c r="P64" s="23">
        <f t="shared" si="8"/>
        <v>-301730</v>
      </c>
      <c r="Q64" s="23">
        <f t="shared" si="8"/>
        <v>-301730</v>
      </c>
      <c r="R64" s="23">
        <f t="shared" si="8"/>
        <v>-301730</v>
      </c>
      <c r="S64" s="23">
        <f t="shared" si="8"/>
        <v>-301730</v>
      </c>
      <c r="T64" s="23">
        <f t="shared" si="8"/>
        <v>-301730</v>
      </c>
      <c r="U64" s="23">
        <f t="shared" si="8"/>
        <v>-301730</v>
      </c>
      <c r="V64" s="23">
        <f t="shared" si="8"/>
        <v>-301730</v>
      </c>
      <c r="W64" s="23">
        <f t="shared" si="8"/>
        <v>-301730</v>
      </c>
      <c r="X64" s="23">
        <f t="shared" si="8"/>
        <v>-301730</v>
      </c>
      <c r="Y64" s="23">
        <f t="shared" si="8"/>
        <v>-301730</v>
      </c>
      <c r="Z64" s="23">
        <f t="shared" si="8"/>
        <v>-301730</v>
      </c>
    </row>
    <row r="65" spans="1:26">
      <c r="A65" s="44" t="s">
        <v>29</v>
      </c>
      <c r="B65" s="23">
        <f t="shared" ref="B65:Z65" si="9">B51-B$57</f>
        <v>171992134.60000002</v>
      </c>
      <c r="C65" s="23">
        <f t="shared" si="9"/>
        <v>-301730</v>
      </c>
      <c r="D65" s="23">
        <f t="shared" si="9"/>
        <v>-301730</v>
      </c>
      <c r="E65" s="23">
        <f t="shared" si="9"/>
        <v>-301730</v>
      </c>
      <c r="F65" s="23">
        <f t="shared" si="9"/>
        <v>-301730</v>
      </c>
      <c r="G65" s="23">
        <f t="shared" si="9"/>
        <v>-301730</v>
      </c>
      <c r="H65" s="23">
        <f t="shared" si="9"/>
        <v>-301730</v>
      </c>
      <c r="I65" s="23">
        <f t="shared" si="9"/>
        <v>-301730</v>
      </c>
      <c r="J65" s="23">
        <f t="shared" si="9"/>
        <v>-301730</v>
      </c>
      <c r="K65" s="23">
        <f t="shared" si="9"/>
        <v>-301730</v>
      </c>
      <c r="L65" s="23">
        <f t="shared" si="9"/>
        <v>-301730</v>
      </c>
      <c r="M65" s="23">
        <f t="shared" si="9"/>
        <v>-301730</v>
      </c>
      <c r="N65" s="23">
        <f t="shared" si="9"/>
        <v>-301730</v>
      </c>
      <c r="O65" s="23">
        <f t="shared" si="9"/>
        <v>-301730</v>
      </c>
      <c r="P65" s="23">
        <f t="shared" si="9"/>
        <v>-301730</v>
      </c>
      <c r="Q65" s="23">
        <f t="shared" si="9"/>
        <v>-301730</v>
      </c>
      <c r="R65" s="23">
        <f t="shared" si="9"/>
        <v>-301730</v>
      </c>
      <c r="S65" s="23">
        <f t="shared" si="9"/>
        <v>-301730</v>
      </c>
      <c r="T65" s="23">
        <f t="shared" si="9"/>
        <v>-301730</v>
      </c>
      <c r="U65" s="23">
        <f t="shared" si="9"/>
        <v>-301730</v>
      </c>
      <c r="V65" s="23">
        <f t="shared" si="9"/>
        <v>-301730</v>
      </c>
      <c r="W65" s="23">
        <f t="shared" si="9"/>
        <v>-301730</v>
      </c>
      <c r="X65" s="23">
        <f t="shared" si="9"/>
        <v>-301730</v>
      </c>
      <c r="Y65" s="23">
        <f t="shared" si="9"/>
        <v>-301730</v>
      </c>
      <c r="Z65" s="23">
        <f t="shared" si="9"/>
        <v>-301730</v>
      </c>
    </row>
    <row r="66" spans="1:26">
      <c r="A66" s="1" t="s">
        <v>30</v>
      </c>
      <c r="B66" s="23">
        <f>B52-B$57</f>
        <v>344738594.20000005</v>
      </c>
      <c r="C66" s="23">
        <f t="shared" ref="C66:Z66" si="10">C52-C$57</f>
        <v>-301730</v>
      </c>
      <c r="D66" s="23">
        <f t="shared" si="10"/>
        <v>-301730</v>
      </c>
      <c r="E66" s="23">
        <f t="shared" si="10"/>
        <v>-301730</v>
      </c>
      <c r="F66" s="23">
        <f t="shared" si="10"/>
        <v>-301730</v>
      </c>
      <c r="G66" s="23">
        <f t="shared" si="10"/>
        <v>-301730</v>
      </c>
      <c r="H66" s="23">
        <f t="shared" si="10"/>
        <v>-301730</v>
      </c>
      <c r="I66" s="23">
        <f t="shared" si="10"/>
        <v>-301730</v>
      </c>
      <c r="J66" s="23">
        <f t="shared" si="10"/>
        <v>-301730</v>
      </c>
      <c r="K66" s="23">
        <f t="shared" si="10"/>
        <v>-301730</v>
      </c>
      <c r="L66" s="23">
        <f t="shared" si="10"/>
        <v>-301730</v>
      </c>
      <c r="M66" s="23">
        <f t="shared" si="10"/>
        <v>-301730</v>
      </c>
      <c r="N66" s="23">
        <f t="shared" si="10"/>
        <v>-301730</v>
      </c>
      <c r="O66" s="23">
        <f t="shared" si="10"/>
        <v>-301730</v>
      </c>
      <c r="P66" s="23">
        <f t="shared" si="10"/>
        <v>-301730</v>
      </c>
      <c r="Q66" s="23">
        <f t="shared" si="10"/>
        <v>-301730</v>
      </c>
      <c r="R66" s="23">
        <f t="shared" si="10"/>
        <v>-301730</v>
      </c>
      <c r="S66" s="23">
        <f t="shared" si="10"/>
        <v>-301730</v>
      </c>
      <c r="T66" s="23">
        <f t="shared" si="10"/>
        <v>-301730</v>
      </c>
      <c r="U66" s="23">
        <f t="shared" si="10"/>
        <v>-301730</v>
      </c>
      <c r="V66" s="23">
        <f t="shared" si="10"/>
        <v>-301730</v>
      </c>
      <c r="W66" s="23">
        <f t="shared" si="10"/>
        <v>-301730</v>
      </c>
      <c r="X66" s="23">
        <f t="shared" si="10"/>
        <v>-301730</v>
      </c>
      <c r="Y66" s="23">
        <f t="shared" si="10"/>
        <v>-301730</v>
      </c>
      <c r="Z66" s="23">
        <f t="shared" si="10"/>
        <v>-301730</v>
      </c>
    </row>
    <row r="67" spans="1:26">
      <c r="A67" s="1"/>
    </row>
    <row r="68" spans="1:26">
      <c r="A68" s="27" t="s">
        <v>16</v>
      </c>
    </row>
    <row r="69" spans="1:26">
      <c r="A69" s="44" t="s">
        <v>27</v>
      </c>
      <c r="B69" s="23">
        <f>B63/(1+$B$9)^$B$35</f>
        <v>30445916.144144144</v>
      </c>
      <c r="C69" s="23">
        <f t="shared" ref="C69:Z69" si="11">C63/(1+$B$9)^C$35</f>
        <v>-244890.83678272864</v>
      </c>
      <c r="D69" s="23">
        <f t="shared" si="11"/>
        <v>-220622.3754799357</v>
      </c>
      <c r="E69" s="23">
        <f t="shared" si="11"/>
        <v>-198758.89682877087</v>
      </c>
      <c r="F69" s="23">
        <f t="shared" si="11"/>
        <v>-179062.0692151089</v>
      </c>
      <c r="G69" s="23">
        <f t="shared" si="11"/>
        <v>-161317.17947307107</v>
      </c>
      <c r="H69" s="23">
        <f t="shared" si="11"/>
        <v>-145330.79231808204</v>
      </c>
      <c r="I69" s="23">
        <f t="shared" si="11"/>
        <v>-130928.64172800181</v>
      </c>
      <c r="J69" s="23">
        <f t="shared" si="11"/>
        <v>-117953.73128648811</v>
      </c>
      <c r="K69" s="23">
        <f t="shared" si="11"/>
        <v>-106264.6227806199</v>
      </c>
      <c r="L69" s="23">
        <f t="shared" si="11"/>
        <v>-95733.894396954856</v>
      </c>
      <c r="M69" s="23">
        <f t="shared" si="11"/>
        <v>-86246.751708968339</v>
      </c>
      <c r="N69" s="23">
        <f t="shared" si="11"/>
        <v>-77699.77631438589</v>
      </c>
      <c r="O69" s="23">
        <f t="shared" si="11"/>
        <v>-69999.798481428719</v>
      </c>
      <c r="P69" s="23">
        <f t="shared" si="11"/>
        <v>-63062.881514800662</v>
      </c>
      <c r="Q69" s="23">
        <f t="shared" si="11"/>
        <v>-56813.406770090667</v>
      </c>
      <c r="R69" s="23">
        <f t="shared" si="11"/>
        <v>-51183.249342424024</v>
      </c>
      <c r="S69" s="23">
        <f t="shared" si="11"/>
        <v>-46111.035443625246</v>
      </c>
      <c r="T69" s="23">
        <f t="shared" si="11"/>
        <v>-41541.473372635352</v>
      </c>
      <c r="U69" s="23">
        <f t="shared" si="11"/>
        <v>-37424.750786157972</v>
      </c>
      <c r="V69" s="23">
        <f t="shared" si="11"/>
        <v>-33715.991699241415</v>
      </c>
      <c r="W69" s="23">
        <f t="shared" si="11"/>
        <v>-30374.767296613885</v>
      </c>
      <c r="X69" s="23">
        <f t="shared" si="11"/>
        <v>-27364.655222174672</v>
      </c>
      <c r="Y69" s="23">
        <f t="shared" si="11"/>
        <v>-24652.842542499697</v>
      </c>
      <c r="Z69" s="23">
        <f t="shared" si="11"/>
        <v>-22209.768056306031</v>
      </c>
    </row>
    <row r="70" spans="1:26">
      <c r="A70" s="44" t="s">
        <v>28</v>
      </c>
      <c r="B70" s="23">
        <f>B64/(1+$B$9)^$B$35</f>
        <v>80246697.290090084</v>
      </c>
      <c r="C70" s="23">
        <f t="shared" ref="C70:Z70" si="12">C64/(1+$B$9)^C$35</f>
        <v>-244890.83678272864</v>
      </c>
      <c r="D70" s="23">
        <f t="shared" si="12"/>
        <v>-220622.3754799357</v>
      </c>
      <c r="E70" s="23">
        <f t="shared" si="12"/>
        <v>-198758.89682877087</v>
      </c>
      <c r="F70" s="23">
        <f t="shared" si="12"/>
        <v>-179062.0692151089</v>
      </c>
      <c r="G70" s="23">
        <f t="shared" si="12"/>
        <v>-161317.17947307107</v>
      </c>
      <c r="H70" s="23">
        <f t="shared" si="12"/>
        <v>-145330.79231808204</v>
      </c>
      <c r="I70" s="23">
        <f t="shared" si="12"/>
        <v>-130928.64172800181</v>
      </c>
      <c r="J70" s="23">
        <f t="shared" si="12"/>
        <v>-117953.73128648811</v>
      </c>
      <c r="K70" s="23">
        <f t="shared" si="12"/>
        <v>-106264.6227806199</v>
      </c>
      <c r="L70" s="23">
        <f t="shared" si="12"/>
        <v>-95733.894396954856</v>
      </c>
      <c r="M70" s="23">
        <f t="shared" si="12"/>
        <v>-86246.751708968339</v>
      </c>
      <c r="N70" s="23">
        <f t="shared" si="12"/>
        <v>-77699.77631438589</v>
      </c>
      <c r="O70" s="23">
        <f t="shared" si="12"/>
        <v>-69999.798481428719</v>
      </c>
      <c r="P70" s="23">
        <f t="shared" si="12"/>
        <v>-63062.881514800662</v>
      </c>
      <c r="Q70" s="23">
        <f t="shared" si="12"/>
        <v>-56813.406770090667</v>
      </c>
      <c r="R70" s="23">
        <f t="shared" si="12"/>
        <v>-51183.249342424024</v>
      </c>
      <c r="S70" s="23">
        <f t="shared" si="12"/>
        <v>-46111.035443625246</v>
      </c>
      <c r="T70" s="23">
        <f t="shared" si="12"/>
        <v>-41541.473372635352</v>
      </c>
      <c r="U70" s="23">
        <f t="shared" si="12"/>
        <v>-37424.750786157972</v>
      </c>
      <c r="V70" s="23">
        <f t="shared" si="12"/>
        <v>-33715.991699241415</v>
      </c>
      <c r="W70" s="23">
        <f t="shared" si="12"/>
        <v>-30374.767296613885</v>
      </c>
      <c r="X70" s="23">
        <f t="shared" si="12"/>
        <v>-27364.655222174672</v>
      </c>
      <c r="Y70" s="23">
        <f t="shared" si="12"/>
        <v>-24652.842542499697</v>
      </c>
      <c r="Z70" s="23">
        <f t="shared" si="12"/>
        <v>-22209.768056306031</v>
      </c>
    </row>
    <row r="71" spans="1:26">
      <c r="A71" s="44" t="s">
        <v>29</v>
      </c>
      <c r="B71" s="23">
        <f>B65/(1+$B$9)^$B$35</f>
        <v>154947869.009009</v>
      </c>
      <c r="C71" s="23">
        <f t="shared" ref="C71:Z71" si="13">C65/(1+$B$9)^C$35</f>
        <v>-244890.83678272864</v>
      </c>
      <c r="D71" s="23">
        <f t="shared" si="13"/>
        <v>-220622.3754799357</v>
      </c>
      <c r="E71" s="23">
        <f t="shared" si="13"/>
        <v>-198758.89682877087</v>
      </c>
      <c r="F71" s="23">
        <f t="shared" si="13"/>
        <v>-179062.0692151089</v>
      </c>
      <c r="G71" s="23">
        <f t="shared" si="13"/>
        <v>-161317.17947307107</v>
      </c>
      <c r="H71" s="23">
        <f t="shared" si="13"/>
        <v>-145330.79231808204</v>
      </c>
      <c r="I71" s="23">
        <f t="shared" si="13"/>
        <v>-130928.64172800181</v>
      </c>
      <c r="J71" s="23">
        <f t="shared" si="13"/>
        <v>-117953.73128648811</v>
      </c>
      <c r="K71" s="23">
        <f t="shared" si="13"/>
        <v>-106264.6227806199</v>
      </c>
      <c r="L71" s="23">
        <f t="shared" si="13"/>
        <v>-95733.894396954856</v>
      </c>
      <c r="M71" s="23">
        <f t="shared" si="13"/>
        <v>-86246.751708968339</v>
      </c>
      <c r="N71" s="23">
        <f t="shared" si="13"/>
        <v>-77699.77631438589</v>
      </c>
      <c r="O71" s="23">
        <f t="shared" si="13"/>
        <v>-69999.798481428719</v>
      </c>
      <c r="P71" s="23">
        <f t="shared" si="13"/>
        <v>-63062.881514800662</v>
      </c>
      <c r="Q71" s="23">
        <f t="shared" si="13"/>
        <v>-56813.406770090667</v>
      </c>
      <c r="R71" s="23">
        <f t="shared" si="13"/>
        <v>-51183.249342424024</v>
      </c>
      <c r="S71" s="23">
        <f t="shared" si="13"/>
        <v>-46111.035443625246</v>
      </c>
      <c r="T71" s="23">
        <f t="shared" si="13"/>
        <v>-41541.473372635352</v>
      </c>
      <c r="U71" s="23">
        <f t="shared" si="13"/>
        <v>-37424.750786157972</v>
      </c>
      <c r="V71" s="23">
        <f t="shared" si="13"/>
        <v>-33715.991699241415</v>
      </c>
      <c r="W71" s="23">
        <f t="shared" si="13"/>
        <v>-30374.767296613885</v>
      </c>
      <c r="X71" s="23">
        <f t="shared" si="13"/>
        <v>-27364.655222174672</v>
      </c>
      <c r="Y71" s="23">
        <f t="shared" si="13"/>
        <v>-24652.842542499697</v>
      </c>
      <c r="Z71" s="23">
        <f t="shared" si="13"/>
        <v>-22209.768056306031</v>
      </c>
    </row>
    <row r="72" spans="1:26">
      <c r="A72" s="1" t="s">
        <v>30</v>
      </c>
      <c r="B72" s="23">
        <f>B66/(1+$B$9)^$B$35</f>
        <v>310575310.0900901</v>
      </c>
      <c r="C72" s="23">
        <f t="shared" ref="C72:Z72" si="14">C66/(1+$B$9)^$B$35</f>
        <v>-271828.82882882882</v>
      </c>
      <c r="D72" s="23">
        <f t="shared" si="14"/>
        <v>-271828.82882882882</v>
      </c>
      <c r="E72" s="23">
        <f t="shared" si="14"/>
        <v>-271828.82882882882</v>
      </c>
      <c r="F72" s="23">
        <f t="shared" si="14"/>
        <v>-271828.82882882882</v>
      </c>
      <c r="G72" s="23">
        <f t="shared" si="14"/>
        <v>-271828.82882882882</v>
      </c>
      <c r="H72" s="23">
        <f t="shared" si="14"/>
        <v>-271828.82882882882</v>
      </c>
      <c r="I72" s="23">
        <f t="shared" si="14"/>
        <v>-271828.82882882882</v>
      </c>
      <c r="J72" s="23">
        <f t="shared" si="14"/>
        <v>-271828.82882882882</v>
      </c>
      <c r="K72" s="23">
        <f t="shared" si="14"/>
        <v>-271828.82882882882</v>
      </c>
      <c r="L72" s="23">
        <f t="shared" si="14"/>
        <v>-271828.82882882882</v>
      </c>
      <c r="M72" s="23">
        <f t="shared" si="14"/>
        <v>-271828.82882882882</v>
      </c>
      <c r="N72" s="23">
        <f t="shared" si="14"/>
        <v>-271828.82882882882</v>
      </c>
      <c r="O72" s="23">
        <f t="shared" si="14"/>
        <v>-271828.82882882882</v>
      </c>
      <c r="P72" s="23">
        <f t="shared" si="14"/>
        <v>-271828.82882882882</v>
      </c>
      <c r="Q72" s="23">
        <f t="shared" si="14"/>
        <v>-271828.82882882882</v>
      </c>
      <c r="R72" s="23">
        <f t="shared" si="14"/>
        <v>-271828.82882882882</v>
      </c>
      <c r="S72" s="23">
        <f t="shared" si="14"/>
        <v>-271828.82882882882</v>
      </c>
      <c r="T72" s="23">
        <f t="shared" si="14"/>
        <v>-271828.82882882882</v>
      </c>
      <c r="U72" s="23">
        <f t="shared" si="14"/>
        <v>-271828.82882882882</v>
      </c>
      <c r="V72" s="23">
        <f t="shared" si="14"/>
        <v>-271828.82882882882</v>
      </c>
      <c r="W72" s="23">
        <f t="shared" si="14"/>
        <v>-271828.82882882882</v>
      </c>
      <c r="X72" s="23">
        <f t="shared" si="14"/>
        <v>-271828.82882882882</v>
      </c>
      <c r="Y72" s="23">
        <f t="shared" si="14"/>
        <v>-271828.82882882882</v>
      </c>
      <c r="Z72" s="23">
        <f t="shared" si="14"/>
        <v>-271828.82882882882</v>
      </c>
    </row>
    <row r="73" spans="1:26">
      <c r="A73" s="1"/>
    </row>
    <row r="74" spans="1:26">
      <c r="A74" s="27" t="s">
        <v>17</v>
      </c>
    </row>
    <row r="75" spans="1:26">
      <c r="A75" s="44" t="s">
        <v>27</v>
      </c>
      <c r="B75" s="23">
        <f>B69</f>
        <v>30445916.144144144</v>
      </c>
      <c r="C75" s="23">
        <f t="shared" ref="C75:J78" si="15">(B75+C69)*(1+$B$10)</f>
        <v>30201025.307361417</v>
      </c>
      <c r="D75" s="23">
        <f t="shared" si="15"/>
        <v>29980402.93188148</v>
      </c>
      <c r="E75" s="23">
        <f t="shared" si="15"/>
        <v>29781644.035052709</v>
      </c>
      <c r="F75" s="23">
        <f t="shared" si="15"/>
        <v>29602581.965837602</v>
      </c>
      <c r="G75" s="23">
        <f t="shared" si="15"/>
        <v>29441264.786364529</v>
      </c>
      <c r="H75" s="23">
        <f t="shared" si="15"/>
        <v>29295933.994046446</v>
      </c>
      <c r="I75" s="23">
        <f t="shared" si="15"/>
        <v>29165005.352318443</v>
      </c>
      <c r="J75" s="23">
        <f t="shared" si="15"/>
        <v>29047051.621031955</v>
      </c>
      <c r="K75" s="23">
        <f t="shared" ref="K75:Z77" si="16">J75</f>
        <v>29047051.621031955</v>
      </c>
      <c r="L75" s="23">
        <f t="shared" si="16"/>
        <v>29047051.621031955</v>
      </c>
      <c r="M75" s="23">
        <f t="shared" si="16"/>
        <v>29047051.621031955</v>
      </c>
      <c r="N75" s="23">
        <f t="shared" si="16"/>
        <v>29047051.621031955</v>
      </c>
      <c r="O75" s="23">
        <f t="shared" si="16"/>
        <v>29047051.621031955</v>
      </c>
      <c r="P75" s="23">
        <f t="shared" si="16"/>
        <v>29047051.621031955</v>
      </c>
      <c r="Q75" s="23">
        <f t="shared" si="16"/>
        <v>29047051.621031955</v>
      </c>
      <c r="R75" s="23">
        <f t="shared" si="16"/>
        <v>29047051.621031955</v>
      </c>
      <c r="S75" s="23">
        <f t="shared" si="16"/>
        <v>29047051.621031955</v>
      </c>
      <c r="T75" s="23">
        <f t="shared" si="16"/>
        <v>29047051.621031955</v>
      </c>
      <c r="U75" s="23">
        <f t="shared" si="16"/>
        <v>29047051.621031955</v>
      </c>
      <c r="V75" s="23">
        <f t="shared" si="16"/>
        <v>29047051.621031955</v>
      </c>
      <c r="W75" s="23">
        <f t="shared" si="16"/>
        <v>29047051.621031955</v>
      </c>
      <c r="X75" s="23">
        <f t="shared" si="16"/>
        <v>29047051.621031955</v>
      </c>
      <c r="Y75" s="23">
        <f t="shared" si="16"/>
        <v>29047051.621031955</v>
      </c>
      <c r="Z75" s="23">
        <f t="shared" si="16"/>
        <v>29047051.621031955</v>
      </c>
    </row>
    <row r="76" spans="1:26">
      <c r="A76" s="44" t="s">
        <v>28</v>
      </c>
      <c r="B76" s="23">
        <f>B70</f>
        <v>80246697.290090084</v>
      </c>
      <c r="C76" s="23">
        <f t="shared" si="15"/>
        <v>80001806.45330736</v>
      </c>
      <c r="D76" s="23">
        <f t="shared" si="15"/>
        <v>79781184.077827424</v>
      </c>
      <c r="E76" s="23">
        <f t="shared" si="15"/>
        <v>79582425.180998653</v>
      </c>
      <c r="F76" s="23">
        <f t="shared" si="15"/>
        <v>79403363.111783549</v>
      </c>
      <c r="G76" s="23">
        <f t="shared" si="15"/>
        <v>79242045.932310477</v>
      </c>
      <c r="H76" s="23">
        <f t="shared" si="15"/>
        <v>79096715.139992401</v>
      </c>
      <c r="I76" s="23">
        <f t="shared" si="15"/>
        <v>78965786.498264402</v>
      </c>
      <c r="J76" s="23">
        <f t="shared" si="15"/>
        <v>78847832.766977921</v>
      </c>
      <c r="K76" s="23">
        <f t="shared" si="16"/>
        <v>78847832.766977921</v>
      </c>
      <c r="L76" s="23">
        <f t="shared" si="16"/>
        <v>78847832.766977921</v>
      </c>
      <c r="M76" s="23">
        <f t="shared" si="16"/>
        <v>78847832.766977921</v>
      </c>
      <c r="N76" s="23">
        <f t="shared" si="16"/>
        <v>78847832.766977921</v>
      </c>
      <c r="O76" s="23">
        <f t="shared" si="16"/>
        <v>78847832.766977921</v>
      </c>
      <c r="P76" s="23">
        <f t="shared" si="16"/>
        <v>78847832.766977921</v>
      </c>
      <c r="Q76" s="23">
        <f t="shared" si="16"/>
        <v>78847832.766977921</v>
      </c>
      <c r="R76" s="23">
        <f t="shared" si="16"/>
        <v>78847832.766977921</v>
      </c>
      <c r="S76" s="23">
        <f t="shared" si="16"/>
        <v>78847832.766977921</v>
      </c>
      <c r="T76" s="23">
        <f t="shared" si="16"/>
        <v>78847832.766977921</v>
      </c>
      <c r="U76" s="23">
        <f t="shared" si="16"/>
        <v>78847832.766977921</v>
      </c>
      <c r="V76" s="23">
        <f t="shared" si="16"/>
        <v>78847832.766977921</v>
      </c>
      <c r="W76" s="23">
        <f t="shared" si="16"/>
        <v>78847832.766977921</v>
      </c>
      <c r="X76" s="23">
        <f t="shared" si="16"/>
        <v>78847832.766977921</v>
      </c>
      <c r="Y76" s="23">
        <f t="shared" si="16"/>
        <v>78847832.766977921</v>
      </c>
      <c r="Z76" s="23">
        <f t="shared" si="16"/>
        <v>78847832.766977921</v>
      </c>
    </row>
    <row r="77" spans="1:26">
      <c r="A77" s="44" t="s">
        <v>29</v>
      </c>
      <c r="B77" s="23">
        <f>B71</f>
        <v>154947869.009009</v>
      </c>
      <c r="C77" s="23">
        <f t="shared" si="15"/>
        <v>154702978.17222628</v>
      </c>
      <c r="D77" s="23">
        <f t="shared" si="15"/>
        <v>154482355.79674634</v>
      </c>
      <c r="E77" s="23">
        <f t="shared" si="15"/>
        <v>154283596.89991757</v>
      </c>
      <c r="F77" s="23">
        <f t="shared" si="15"/>
        <v>154104534.83070245</v>
      </c>
      <c r="G77" s="23">
        <f t="shared" si="15"/>
        <v>153943217.65122938</v>
      </c>
      <c r="H77" s="23">
        <f t="shared" si="15"/>
        <v>153797886.85891131</v>
      </c>
      <c r="I77" s="23">
        <f t="shared" si="15"/>
        <v>153666958.21718329</v>
      </c>
      <c r="J77" s="23">
        <f t="shared" si="15"/>
        <v>153549004.4858968</v>
      </c>
      <c r="K77" s="23">
        <f t="shared" si="16"/>
        <v>153549004.4858968</v>
      </c>
      <c r="L77" s="23">
        <f t="shared" si="16"/>
        <v>153549004.4858968</v>
      </c>
      <c r="M77" s="23">
        <f t="shared" si="16"/>
        <v>153549004.4858968</v>
      </c>
      <c r="N77" s="23">
        <f t="shared" si="16"/>
        <v>153549004.4858968</v>
      </c>
      <c r="O77" s="23">
        <f t="shared" si="16"/>
        <v>153549004.4858968</v>
      </c>
      <c r="P77" s="23">
        <f t="shared" si="16"/>
        <v>153549004.4858968</v>
      </c>
      <c r="Q77" s="23">
        <f t="shared" si="16"/>
        <v>153549004.4858968</v>
      </c>
      <c r="R77" s="23">
        <f t="shared" si="16"/>
        <v>153549004.4858968</v>
      </c>
      <c r="S77" s="23">
        <f t="shared" si="16"/>
        <v>153549004.4858968</v>
      </c>
      <c r="T77" s="23">
        <f t="shared" si="16"/>
        <v>153549004.4858968</v>
      </c>
      <c r="U77" s="23">
        <f t="shared" si="16"/>
        <v>153549004.4858968</v>
      </c>
      <c r="V77" s="23">
        <f t="shared" si="16"/>
        <v>153549004.4858968</v>
      </c>
      <c r="W77" s="23">
        <f t="shared" si="16"/>
        <v>153549004.4858968</v>
      </c>
      <c r="X77" s="23">
        <f t="shared" si="16"/>
        <v>153549004.4858968</v>
      </c>
      <c r="Y77" s="23">
        <f t="shared" si="16"/>
        <v>153549004.4858968</v>
      </c>
      <c r="Z77" s="23">
        <f t="shared" si="16"/>
        <v>153549004.4858968</v>
      </c>
    </row>
    <row r="78" spans="1:26">
      <c r="A78" s="1" t="s">
        <v>30</v>
      </c>
      <c r="B78" s="23">
        <f>B72</f>
        <v>310575310.0900901</v>
      </c>
      <c r="C78" s="23">
        <f t="shared" si="15"/>
        <v>310303481.26126128</v>
      </c>
      <c r="D78" s="23">
        <f t="shared" si="15"/>
        <v>310031652.43243247</v>
      </c>
      <c r="E78" s="23">
        <f t="shared" si="15"/>
        <v>309759823.60360366</v>
      </c>
      <c r="F78" s="23">
        <f t="shared" si="15"/>
        <v>309487994.77477485</v>
      </c>
      <c r="G78" s="23">
        <f t="shared" si="15"/>
        <v>309216165.94594604</v>
      </c>
      <c r="H78" s="23">
        <f t="shared" si="15"/>
        <v>308944337.11711723</v>
      </c>
      <c r="I78" s="23">
        <f t="shared" si="15"/>
        <v>308672508.28828841</v>
      </c>
      <c r="J78" s="23">
        <f t="shared" si="15"/>
        <v>308400679.4594596</v>
      </c>
      <c r="K78" s="23">
        <f t="shared" ref="K78:Z78" si="17">J78</f>
        <v>308400679.4594596</v>
      </c>
      <c r="L78" s="23">
        <f t="shared" si="17"/>
        <v>308400679.4594596</v>
      </c>
      <c r="M78" s="23">
        <f t="shared" si="17"/>
        <v>308400679.4594596</v>
      </c>
      <c r="N78" s="23">
        <f t="shared" si="17"/>
        <v>308400679.4594596</v>
      </c>
      <c r="O78" s="23">
        <f t="shared" si="17"/>
        <v>308400679.4594596</v>
      </c>
      <c r="P78" s="23">
        <f t="shared" si="17"/>
        <v>308400679.4594596</v>
      </c>
      <c r="Q78" s="23">
        <f t="shared" si="17"/>
        <v>308400679.4594596</v>
      </c>
      <c r="R78" s="23">
        <f t="shared" si="17"/>
        <v>308400679.4594596</v>
      </c>
      <c r="S78" s="23">
        <f t="shared" si="17"/>
        <v>308400679.4594596</v>
      </c>
      <c r="T78" s="23">
        <f t="shared" si="17"/>
        <v>308400679.4594596</v>
      </c>
      <c r="U78" s="23">
        <f t="shared" si="17"/>
        <v>308400679.4594596</v>
      </c>
      <c r="V78" s="23">
        <f t="shared" si="17"/>
        <v>308400679.4594596</v>
      </c>
      <c r="W78" s="23">
        <f t="shared" si="17"/>
        <v>308400679.4594596</v>
      </c>
      <c r="X78" s="23">
        <f t="shared" si="17"/>
        <v>308400679.4594596</v>
      </c>
      <c r="Y78" s="23">
        <f t="shared" si="17"/>
        <v>308400679.4594596</v>
      </c>
      <c r="Z78" s="23">
        <f t="shared" si="17"/>
        <v>308400679.4594596</v>
      </c>
    </row>
    <row r="81" spans="1:26" s="38" customFormat="1"/>
    <row r="82" spans="1:26" s="38" customFormat="1" ht="42.75" customHeight="1">
      <c r="A82" s="71" t="s">
        <v>47</v>
      </c>
      <c r="B82" s="72"/>
      <c r="C82" s="72"/>
    </row>
    <row r="83" spans="1:26" s="41" customFormat="1">
      <c r="A83" s="39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21.75" thickBot="1">
      <c r="A84" s="62" t="s">
        <v>108</v>
      </c>
    </row>
    <row r="85" spans="1:26">
      <c r="A85" s="177" t="s">
        <v>20</v>
      </c>
      <c r="B85" s="178"/>
      <c r="F85" s="60"/>
      <c r="G85" s="60"/>
      <c r="H85" s="60"/>
      <c r="I85" s="60"/>
      <c r="J85" s="60"/>
      <c r="K85" s="49"/>
    </row>
    <row r="86" spans="1:26">
      <c r="A86" s="43" t="s">
        <v>18</v>
      </c>
      <c r="B86" s="55" t="s">
        <v>19</v>
      </c>
      <c r="C86" s="52"/>
      <c r="D86" s="52"/>
      <c r="E86" s="1"/>
      <c r="F86" s="59"/>
      <c r="G86" s="6"/>
      <c r="H86" s="6"/>
      <c r="I86" s="6"/>
      <c r="J86" s="6"/>
    </row>
    <row r="87" spans="1:26">
      <c r="A87" s="3" t="s">
        <v>31</v>
      </c>
      <c r="B87" s="46">
        <v>30173</v>
      </c>
      <c r="C87" s="27"/>
      <c r="E87" s="1"/>
      <c r="F87" s="59"/>
      <c r="G87" s="6"/>
      <c r="H87" s="57"/>
      <c r="I87" s="6"/>
      <c r="J87" s="57"/>
      <c r="K87" s="6"/>
    </row>
    <row r="88" spans="1:26">
      <c r="A88" s="3" t="s">
        <v>38</v>
      </c>
      <c r="B88" s="7">
        <v>1</v>
      </c>
      <c r="C88" s="52"/>
      <c r="D88" s="58"/>
      <c r="E88" s="1"/>
      <c r="F88" s="59"/>
      <c r="G88" s="6"/>
      <c r="H88" s="6"/>
      <c r="I88" s="6"/>
      <c r="J88" s="6"/>
      <c r="K88" s="6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1:26">
      <c r="A89" s="77" t="s">
        <v>45</v>
      </c>
      <c r="B89" s="78">
        <v>0.5</v>
      </c>
      <c r="D89" s="8"/>
      <c r="E89" s="1"/>
      <c r="F89" s="59"/>
      <c r="G89" s="6"/>
      <c r="H89" s="57"/>
      <c r="I89" s="6"/>
      <c r="J89" s="57"/>
      <c r="K89" s="6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1:26">
      <c r="A90" s="77" t="s">
        <v>46</v>
      </c>
      <c r="B90" s="78">
        <v>2.0833000000000001E-2</v>
      </c>
      <c r="D90" s="8"/>
      <c r="E90" s="1"/>
      <c r="F90" s="59"/>
      <c r="G90" s="6"/>
      <c r="H90" s="57"/>
      <c r="I90" s="6"/>
      <c r="J90" s="57"/>
      <c r="K90" s="6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spans="1:26">
      <c r="A91" s="3" t="s">
        <v>5</v>
      </c>
      <c r="B91" s="10">
        <v>0.11</v>
      </c>
      <c r="D91" s="8"/>
      <c r="E91" s="27"/>
      <c r="F91" s="4"/>
      <c r="G91" s="4"/>
      <c r="H91" s="4"/>
      <c r="I91" s="6"/>
      <c r="J91" s="6"/>
      <c r="K91" s="6"/>
      <c r="L91" s="12"/>
      <c r="M91" s="9"/>
      <c r="N91" s="9"/>
      <c r="O91" s="9"/>
      <c r="P91" s="9"/>
      <c r="Q91" s="9"/>
      <c r="R91" s="9"/>
      <c r="S91" s="9"/>
      <c r="T91" s="9"/>
      <c r="U91" s="9"/>
    </row>
    <row r="92" spans="1:26">
      <c r="A92" s="3" t="s">
        <v>8</v>
      </c>
      <c r="B92" s="51"/>
      <c r="C92" s="5"/>
      <c r="D92" s="8"/>
      <c r="E92" s="13"/>
      <c r="K92" s="5"/>
      <c r="L92" s="12"/>
      <c r="M92" s="9"/>
      <c r="N92" s="9"/>
      <c r="O92" s="9"/>
      <c r="P92" s="9"/>
      <c r="Q92" s="9"/>
      <c r="R92" s="9"/>
      <c r="S92" s="9"/>
      <c r="T92" s="9"/>
      <c r="U92" s="9"/>
    </row>
    <row r="93" spans="1:26">
      <c r="A93" s="3"/>
      <c r="B93" s="51"/>
      <c r="C93" s="5"/>
      <c r="D93" s="8"/>
      <c r="E93" s="13"/>
      <c r="K93" s="5"/>
      <c r="L93" s="12"/>
      <c r="M93" s="9"/>
      <c r="N93" s="9"/>
      <c r="O93" s="9"/>
      <c r="P93" s="9"/>
      <c r="Q93" s="9"/>
      <c r="R93" s="9"/>
      <c r="S93" s="9"/>
      <c r="T93" s="9"/>
      <c r="U93" s="9"/>
    </row>
    <row r="94" spans="1:26">
      <c r="A94" s="3" t="s">
        <v>132</v>
      </c>
      <c r="B94" s="14">
        <v>156</v>
      </c>
      <c r="D94" s="8"/>
      <c r="K94" s="5"/>
      <c r="L94" s="12"/>
      <c r="M94" s="9"/>
      <c r="N94" s="9"/>
      <c r="O94" s="9"/>
      <c r="P94" s="9"/>
      <c r="Q94" s="9"/>
      <c r="R94" s="9"/>
      <c r="S94" s="9"/>
      <c r="T94" s="9"/>
      <c r="U94" s="9"/>
    </row>
    <row r="95" spans="1:26">
      <c r="A95" s="3" t="s">
        <v>133</v>
      </c>
      <c r="B95" s="14">
        <v>52</v>
      </c>
      <c r="K95" s="5"/>
      <c r="L95" s="12"/>
      <c r="M95" s="9"/>
    </row>
    <row r="96" spans="1:26">
      <c r="A96" s="20" t="s">
        <v>130</v>
      </c>
      <c r="B96" s="45">
        <f>B94-B95</f>
        <v>104</v>
      </c>
      <c r="C96" s="27"/>
      <c r="K96" s="5"/>
      <c r="L96" s="9"/>
      <c r="M96" s="9"/>
      <c r="N96" s="9"/>
      <c r="O96" s="9"/>
      <c r="P96" s="9"/>
      <c r="Q96" s="9"/>
      <c r="R96" s="9"/>
      <c r="S96" s="9"/>
      <c r="T96" s="9"/>
      <c r="U96" s="9"/>
    </row>
    <row r="97" spans="1:21">
      <c r="A97" s="20" t="s">
        <v>134</v>
      </c>
      <c r="B97" s="45">
        <f>B96*3.67</f>
        <v>381.68</v>
      </c>
      <c r="C97" s="27">
        <f>B94*3.67</f>
        <v>572.52</v>
      </c>
      <c r="K97" s="5"/>
      <c r="L97" s="9"/>
      <c r="M97" s="9"/>
      <c r="N97" s="9"/>
      <c r="O97" s="9"/>
      <c r="P97" s="9"/>
      <c r="Q97" s="9"/>
      <c r="R97" s="9"/>
      <c r="S97" s="9"/>
      <c r="T97" s="9"/>
      <c r="U97" s="9"/>
    </row>
    <row r="98" spans="1:21">
      <c r="A98" s="20"/>
      <c r="B98" s="45"/>
      <c r="C98" s="27"/>
      <c r="K98" s="5"/>
      <c r="L98" s="9"/>
      <c r="M98" s="9"/>
      <c r="N98" s="9"/>
      <c r="O98" s="9"/>
      <c r="P98" s="9"/>
      <c r="Q98" s="9"/>
      <c r="R98" s="9"/>
      <c r="S98" s="9"/>
      <c r="T98" s="9"/>
      <c r="U98" s="9"/>
    </row>
    <row r="99" spans="1:21">
      <c r="A99" s="20"/>
      <c r="B99" s="45"/>
      <c r="C99" s="27"/>
      <c r="K99" s="5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 spans="1:21">
      <c r="A100" s="3" t="s">
        <v>9</v>
      </c>
      <c r="B100" s="15">
        <v>0.05</v>
      </c>
      <c r="K100" s="5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 spans="1:21">
      <c r="A101" s="3" t="s">
        <v>36</v>
      </c>
      <c r="B101" s="16">
        <v>25</v>
      </c>
      <c r="C101" s="6">
        <f>25*30173</f>
        <v>754325</v>
      </c>
      <c r="F101" s="5"/>
      <c r="K101" s="5"/>
      <c r="L101" s="12"/>
      <c r="M101" s="9"/>
      <c r="N101" s="9"/>
      <c r="O101" s="9"/>
      <c r="P101" s="9"/>
      <c r="Q101" s="9"/>
      <c r="R101" s="9"/>
      <c r="S101" s="9"/>
      <c r="T101" s="9"/>
      <c r="U101" s="9"/>
    </row>
    <row r="102" spans="1:21">
      <c r="A102" s="17" t="s">
        <v>37</v>
      </c>
      <c r="B102" s="18">
        <v>10</v>
      </c>
      <c r="C102" s="6">
        <f>10*30173</f>
        <v>301730</v>
      </c>
      <c r="F102" s="5"/>
      <c r="G102" s="5"/>
      <c r="K102" s="5"/>
      <c r="L102" s="12"/>
      <c r="M102" s="9"/>
      <c r="N102" s="9"/>
      <c r="O102" s="9"/>
      <c r="P102" s="9"/>
      <c r="Q102" s="9"/>
      <c r="R102" s="9"/>
      <c r="S102" s="9"/>
      <c r="T102" s="9"/>
      <c r="U102" s="9"/>
    </row>
    <row r="103" spans="1:21">
      <c r="A103" s="3"/>
      <c r="B103" s="19"/>
      <c r="C103" s="29"/>
      <c r="E103" s="27"/>
      <c r="F103" s="53"/>
      <c r="G103" s="53"/>
      <c r="H103" s="53"/>
    </row>
    <row r="104" spans="1:21">
      <c r="A104" s="3"/>
      <c r="B104" s="19"/>
      <c r="C104" s="11"/>
      <c r="E104" s="27"/>
      <c r="F104" s="53"/>
      <c r="G104" s="53"/>
      <c r="H104" s="53"/>
    </row>
    <row r="105" spans="1:21">
      <c r="A105" s="20" t="s">
        <v>23</v>
      </c>
      <c r="B105" s="21"/>
      <c r="C105" s="48"/>
      <c r="E105" s="27"/>
      <c r="F105" s="53"/>
      <c r="G105" s="53"/>
      <c r="H105" s="53"/>
    </row>
    <row r="106" spans="1:21" ht="17.25">
      <c r="A106" s="43" t="s">
        <v>6</v>
      </c>
      <c r="B106" s="55" t="s">
        <v>21</v>
      </c>
      <c r="C106" s="55" t="s">
        <v>22</v>
      </c>
    </row>
    <row r="107" spans="1:21">
      <c r="A107" s="3" t="s">
        <v>32</v>
      </c>
      <c r="B107" s="73">
        <f>NPV(B$91,B145:Z145)/$B$87</f>
        <v>597.45968105259158</v>
      </c>
      <c r="C107" s="22">
        <f>B107/25</f>
        <v>23.898387242103663</v>
      </c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</row>
    <row r="108" spans="1:21">
      <c r="A108" s="3" t="s">
        <v>33</v>
      </c>
      <c r="B108" s="73">
        <f t="shared" ref="B108:B110" si="18">NPV(B$91,B146:Z146)/$B$87</f>
        <v>1709.7647069930292</v>
      </c>
      <c r="C108" s="22">
        <f>B108/25</f>
        <v>68.390588279721172</v>
      </c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</row>
    <row r="109" spans="1:21">
      <c r="A109" s="3" t="s">
        <v>34</v>
      </c>
      <c r="B109" s="73">
        <f t="shared" si="18"/>
        <v>3378.222245903688</v>
      </c>
      <c r="C109" s="22">
        <f>B109/25</f>
        <v>135.12888983614752</v>
      </c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</row>
    <row r="110" spans="1:21">
      <c r="A110" s="47" t="s">
        <v>35</v>
      </c>
      <c r="B110" s="73">
        <f t="shared" si="18"/>
        <v>6854.1754519675587</v>
      </c>
      <c r="C110" s="22">
        <f>B110/25</f>
        <v>274.16701807870237</v>
      </c>
    </row>
    <row r="113" spans="1:26">
      <c r="A113" s="24" t="s">
        <v>0</v>
      </c>
      <c r="E113" s="25"/>
      <c r="F113" s="26"/>
    </row>
    <row r="114" spans="1:26">
      <c r="A114" s="24"/>
    </row>
    <row r="115" spans="1:26">
      <c r="A115" s="27" t="s">
        <v>10</v>
      </c>
    </row>
    <row r="116" spans="1:26">
      <c r="A116" s="28" t="s">
        <v>1</v>
      </c>
      <c r="B116" s="29">
        <v>2011</v>
      </c>
      <c r="C116" s="29">
        <v>2012</v>
      </c>
      <c r="D116" s="29">
        <v>2013</v>
      </c>
      <c r="E116" s="29">
        <v>2014</v>
      </c>
      <c r="F116" s="29">
        <v>2015</v>
      </c>
      <c r="G116" s="29">
        <v>2016</v>
      </c>
      <c r="H116" s="29">
        <v>2017</v>
      </c>
      <c r="I116" s="29">
        <v>2018</v>
      </c>
      <c r="J116" s="29">
        <v>2019</v>
      </c>
      <c r="K116" s="29">
        <v>2020</v>
      </c>
      <c r="L116" s="29">
        <v>2021</v>
      </c>
      <c r="M116" s="29">
        <v>2022</v>
      </c>
      <c r="N116" s="29">
        <v>2023</v>
      </c>
      <c r="O116" s="29">
        <v>2024</v>
      </c>
      <c r="P116" s="29">
        <v>2025</v>
      </c>
      <c r="Q116" s="29">
        <v>2026</v>
      </c>
      <c r="R116" s="29">
        <v>2027</v>
      </c>
      <c r="S116" s="29">
        <v>2028</v>
      </c>
      <c r="T116" s="29">
        <v>2029</v>
      </c>
      <c r="U116" s="29">
        <v>2030</v>
      </c>
      <c r="V116" s="29">
        <v>2031</v>
      </c>
      <c r="W116" s="29">
        <v>2032</v>
      </c>
      <c r="X116" s="29">
        <v>2033</v>
      </c>
      <c r="Y116" s="29">
        <v>2034</v>
      </c>
      <c r="Z116" s="29">
        <v>2035</v>
      </c>
    </row>
    <row r="117" spans="1:26">
      <c r="A117" s="30" t="s">
        <v>2</v>
      </c>
      <c r="B117" s="31">
        <v>1</v>
      </c>
      <c r="C117" s="31">
        <v>2</v>
      </c>
      <c r="D117" s="31">
        <v>3</v>
      </c>
      <c r="E117" s="31">
        <v>4</v>
      </c>
      <c r="F117" s="31">
        <v>5</v>
      </c>
      <c r="G117" s="31">
        <v>6</v>
      </c>
      <c r="H117" s="31">
        <v>7</v>
      </c>
      <c r="I117" s="31">
        <v>8</v>
      </c>
      <c r="J117" s="31">
        <v>9</v>
      </c>
      <c r="K117" s="31">
        <v>10</v>
      </c>
      <c r="L117" s="31">
        <v>11</v>
      </c>
      <c r="M117" s="31">
        <v>12</v>
      </c>
      <c r="N117" s="31">
        <v>13</v>
      </c>
      <c r="O117" s="31">
        <v>14</v>
      </c>
      <c r="P117" s="31">
        <v>15</v>
      </c>
      <c r="Q117" s="31">
        <v>16</v>
      </c>
      <c r="R117" s="31">
        <v>17</v>
      </c>
      <c r="S117" s="31">
        <v>18</v>
      </c>
      <c r="T117" s="31">
        <v>19</v>
      </c>
      <c r="U117" s="31">
        <v>20</v>
      </c>
      <c r="V117" s="31">
        <v>21</v>
      </c>
      <c r="W117" s="31">
        <v>22</v>
      </c>
      <c r="X117" s="31">
        <v>23</v>
      </c>
      <c r="Y117" s="31">
        <v>24</v>
      </c>
      <c r="Z117" s="31">
        <v>25</v>
      </c>
    </row>
    <row r="118" spans="1:26">
      <c r="A118" s="54" t="s">
        <v>131</v>
      </c>
      <c r="B118" s="74">
        <f>$B$87*$B$89*$B$97</f>
        <v>5758215.3200000003</v>
      </c>
      <c r="C118" s="74">
        <f>$B$87*$B$90*$B$97</f>
        <v>239921.79952312002</v>
      </c>
      <c r="D118" s="74">
        <f t="shared" ref="D118:Z118" si="19">$B$87*$B$90*$B$97</f>
        <v>239921.79952312002</v>
      </c>
      <c r="E118" s="74">
        <f t="shared" si="19"/>
        <v>239921.79952312002</v>
      </c>
      <c r="F118" s="74">
        <f t="shared" si="19"/>
        <v>239921.79952312002</v>
      </c>
      <c r="G118" s="74">
        <f t="shared" si="19"/>
        <v>239921.79952312002</v>
      </c>
      <c r="H118" s="74">
        <f t="shared" si="19"/>
        <v>239921.79952312002</v>
      </c>
      <c r="I118" s="74">
        <f t="shared" si="19"/>
        <v>239921.79952312002</v>
      </c>
      <c r="J118" s="74">
        <f t="shared" si="19"/>
        <v>239921.79952312002</v>
      </c>
      <c r="K118" s="74">
        <f t="shared" si="19"/>
        <v>239921.79952312002</v>
      </c>
      <c r="L118" s="74">
        <f t="shared" si="19"/>
        <v>239921.79952312002</v>
      </c>
      <c r="M118" s="74">
        <f t="shared" si="19"/>
        <v>239921.79952312002</v>
      </c>
      <c r="N118" s="74">
        <f t="shared" si="19"/>
        <v>239921.79952312002</v>
      </c>
      <c r="O118" s="74">
        <f t="shared" si="19"/>
        <v>239921.79952312002</v>
      </c>
      <c r="P118" s="74">
        <f t="shared" si="19"/>
        <v>239921.79952312002</v>
      </c>
      <c r="Q118" s="74">
        <f t="shared" si="19"/>
        <v>239921.79952312002</v>
      </c>
      <c r="R118" s="74">
        <f t="shared" si="19"/>
        <v>239921.79952312002</v>
      </c>
      <c r="S118" s="74">
        <f t="shared" si="19"/>
        <v>239921.79952312002</v>
      </c>
      <c r="T118" s="74">
        <f t="shared" si="19"/>
        <v>239921.79952312002</v>
      </c>
      <c r="U118" s="74">
        <f t="shared" si="19"/>
        <v>239921.79952312002</v>
      </c>
      <c r="V118" s="74">
        <f t="shared" si="19"/>
        <v>239921.79952312002</v>
      </c>
      <c r="W118" s="74">
        <f t="shared" si="19"/>
        <v>239921.79952312002</v>
      </c>
      <c r="X118" s="74">
        <f t="shared" si="19"/>
        <v>239921.79952312002</v>
      </c>
      <c r="Y118" s="74">
        <f t="shared" si="19"/>
        <v>239921.79952312002</v>
      </c>
      <c r="Z118" s="74">
        <f t="shared" si="19"/>
        <v>239921.79952312002</v>
      </c>
    </row>
    <row r="119" spans="1:26">
      <c r="A119" s="1"/>
      <c r="C119" s="33"/>
      <c r="D119" s="13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>
      <c r="A120" s="27" t="s">
        <v>11</v>
      </c>
      <c r="C120" s="13"/>
      <c r="D120" s="13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>
      <c r="A121" s="28" t="s">
        <v>1</v>
      </c>
      <c r="B121" s="29">
        <v>2011</v>
      </c>
      <c r="C121" s="29">
        <v>2012</v>
      </c>
      <c r="D121" s="29">
        <v>2013</v>
      </c>
      <c r="E121" s="29">
        <v>2014</v>
      </c>
      <c r="F121" s="29">
        <v>2015</v>
      </c>
      <c r="G121" s="29">
        <v>2016</v>
      </c>
      <c r="H121" s="29">
        <v>2017</v>
      </c>
      <c r="I121" s="29">
        <v>2018</v>
      </c>
      <c r="J121" s="29">
        <v>2019</v>
      </c>
      <c r="K121" s="29">
        <v>2020</v>
      </c>
      <c r="L121" s="29">
        <v>2021</v>
      </c>
      <c r="M121" s="29">
        <v>2022</v>
      </c>
      <c r="N121" s="29">
        <v>2023</v>
      </c>
      <c r="O121" s="29">
        <v>2024</v>
      </c>
      <c r="P121" s="29">
        <v>2025</v>
      </c>
      <c r="Q121" s="29">
        <v>2026</v>
      </c>
      <c r="R121" s="29">
        <v>2027</v>
      </c>
      <c r="S121" s="29">
        <v>2028</v>
      </c>
      <c r="T121" s="29">
        <v>2029</v>
      </c>
      <c r="U121" s="29">
        <v>2030</v>
      </c>
      <c r="V121" s="29">
        <v>2031</v>
      </c>
      <c r="W121" s="29">
        <v>2032</v>
      </c>
      <c r="X121" s="29">
        <v>2033</v>
      </c>
      <c r="Y121" s="29">
        <v>2034</v>
      </c>
      <c r="Z121" s="29">
        <v>2035</v>
      </c>
    </row>
    <row r="122" spans="1:26">
      <c r="A122" s="30" t="s">
        <v>2</v>
      </c>
      <c r="B122" s="31">
        <v>1</v>
      </c>
      <c r="C122" s="31">
        <v>2</v>
      </c>
      <c r="D122" s="31">
        <v>3</v>
      </c>
      <c r="E122" s="31">
        <v>4</v>
      </c>
      <c r="F122" s="31">
        <v>5</v>
      </c>
      <c r="G122" s="31">
        <v>6</v>
      </c>
      <c r="H122" s="31">
        <v>7</v>
      </c>
      <c r="I122" s="31">
        <v>8</v>
      </c>
      <c r="J122" s="31">
        <v>9</v>
      </c>
      <c r="K122" s="31">
        <v>10</v>
      </c>
      <c r="L122" s="31">
        <v>11</v>
      </c>
      <c r="M122" s="31">
        <v>12</v>
      </c>
      <c r="N122" s="31">
        <v>13</v>
      </c>
      <c r="O122" s="31">
        <v>14</v>
      </c>
      <c r="P122" s="31">
        <v>15</v>
      </c>
      <c r="Q122" s="31">
        <v>16</v>
      </c>
      <c r="R122" s="31">
        <v>17</v>
      </c>
      <c r="S122" s="31">
        <v>18</v>
      </c>
      <c r="T122" s="31">
        <v>19</v>
      </c>
      <c r="U122" s="31">
        <v>20</v>
      </c>
      <c r="V122" s="31">
        <v>21</v>
      </c>
      <c r="W122" s="31">
        <v>22</v>
      </c>
      <c r="X122" s="31">
        <v>23</v>
      </c>
      <c r="Y122" s="31">
        <v>24</v>
      </c>
      <c r="Z122" s="31">
        <v>25</v>
      </c>
    </row>
    <row r="123" spans="1:26">
      <c r="A123" s="44" t="s">
        <v>27</v>
      </c>
      <c r="B123" s="34">
        <v>3</v>
      </c>
      <c r="C123" s="34">
        <v>3</v>
      </c>
      <c r="D123" s="34">
        <v>3</v>
      </c>
      <c r="E123" s="34">
        <v>3</v>
      </c>
      <c r="F123" s="34">
        <v>3</v>
      </c>
      <c r="G123" s="34">
        <v>3</v>
      </c>
      <c r="H123" s="34">
        <v>3</v>
      </c>
      <c r="I123" s="34">
        <v>3</v>
      </c>
      <c r="J123" s="34">
        <v>3</v>
      </c>
      <c r="K123" s="34">
        <v>3</v>
      </c>
      <c r="L123" s="34">
        <v>3</v>
      </c>
      <c r="M123" s="34">
        <v>3</v>
      </c>
      <c r="N123" s="34">
        <v>3</v>
      </c>
      <c r="O123" s="34">
        <v>3</v>
      </c>
      <c r="P123" s="34">
        <v>3</v>
      </c>
      <c r="Q123" s="34">
        <v>3</v>
      </c>
      <c r="R123" s="34">
        <v>3</v>
      </c>
      <c r="S123" s="34">
        <v>3</v>
      </c>
      <c r="T123" s="34">
        <v>3</v>
      </c>
      <c r="U123" s="34">
        <v>3</v>
      </c>
      <c r="V123" s="34">
        <v>3</v>
      </c>
      <c r="W123" s="34">
        <v>3</v>
      </c>
      <c r="X123" s="34">
        <v>3</v>
      </c>
      <c r="Y123" s="34">
        <v>3</v>
      </c>
      <c r="Z123" s="34">
        <v>3</v>
      </c>
    </row>
    <row r="124" spans="1:26">
      <c r="A124" s="44" t="s">
        <v>28</v>
      </c>
      <c r="B124" s="34">
        <v>7.8</v>
      </c>
      <c r="C124" s="34">
        <v>7.8</v>
      </c>
      <c r="D124" s="34">
        <v>7.8</v>
      </c>
      <c r="E124" s="34">
        <v>7.8</v>
      </c>
      <c r="F124" s="34">
        <v>7.8</v>
      </c>
      <c r="G124" s="34">
        <v>7.8</v>
      </c>
      <c r="H124" s="34">
        <v>7.8</v>
      </c>
      <c r="I124" s="34">
        <v>7.8</v>
      </c>
      <c r="J124" s="34">
        <v>7.8</v>
      </c>
      <c r="K124" s="34">
        <v>7.8</v>
      </c>
      <c r="L124" s="34">
        <v>7.8</v>
      </c>
      <c r="M124" s="34">
        <v>7.8</v>
      </c>
      <c r="N124" s="34">
        <v>7.8</v>
      </c>
      <c r="O124" s="34">
        <v>7.8</v>
      </c>
      <c r="P124" s="34">
        <v>7.8</v>
      </c>
      <c r="Q124" s="34">
        <v>7.8</v>
      </c>
      <c r="R124" s="34">
        <v>7.8</v>
      </c>
      <c r="S124" s="34">
        <v>7.8</v>
      </c>
      <c r="T124" s="34">
        <v>7.8</v>
      </c>
      <c r="U124" s="34">
        <v>7.8</v>
      </c>
      <c r="V124" s="34">
        <v>7.8</v>
      </c>
      <c r="W124" s="34">
        <v>7.8</v>
      </c>
      <c r="X124" s="34">
        <v>7.8</v>
      </c>
      <c r="Y124" s="34">
        <v>7.8</v>
      </c>
      <c r="Z124" s="34">
        <v>7.8</v>
      </c>
    </row>
    <row r="125" spans="1:26">
      <c r="A125" s="44" t="s">
        <v>29</v>
      </c>
      <c r="B125" s="34">
        <v>15</v>
      </c>
      <c r="C125" s="34">
        <v>15</v>
      </c>
      <c r="D125" s="34">
        <v>15</v>
      </c>
      <c r="E125" s="34">
        <v>15</v>
      </c>
      <c r="F125" s="34">
        <v>15</v>
      </c>
      <c r="G125" s="34">
        <v>15</v>
      </c>
      <c r="H125" s="34">
        <v>15</v>
      </c>
      <c r="I125" s="34">
        <v>15</v>
      </c>
      <c r="J125" s="34">
        <v>15</v>
      </c>
      <c r="K125" s="34">
        <v>15</v>
      </c>
      <c r="L125" s="34">
        <v>15</v>
      </c>
      <c r="M125" s="34">
        <v>15</v>
      </c>
      <c r="N125" s="34">
        <v>15</v>
      </c>
      <c r="O125" s="34">
        <v>15</v>
      </c>
      <c r="P125" s="34">
        <v>15</v>
      </c>
      <c r="Q125" s="34">
        <v>15</v>
      </c>
      <c r="R125" s="34">
        <v>15</v>
      </c>
      <c r="S125" s="34">
        <v>15</v>
      </c>
      <c r="T125" s="34">
        <v>15</v>
      </c>
      <c r="U125" s="34">
        <v>15</v>
      </c>
      <c r="V125" s="34">
        <v>15</v>
      </c>
      <c r="W125" s="34">
        <v>15</v>
      </c>
      <c r="X125" s="34">
        <v>15</v>
      </c>
      <c r="Y125" s="34">
        <v>15</v>
      </c>
      <c r="Z125" s="34">
        <v>15</v>
      </c>
    </row>
    <row r="126" spans="1:26">
      <c r="A126" s="1" t="s">
        <v>30</v>
      </c>
      <c r="B126" s="34">
        <v>30</v>
      </c>
      <c r="C126" s="34">
        <v>30</v>
      </c>
      <c r="D126" s="34">
        <v>30</v>
      </c>
      <c r="E126" s="34">
        <v>30</v>
      </c>
      <c r="F126" s="34">
        <v>30</v>
      </c>
      <c r="G126" s="34">
        <v>30</v>
      </c>
      <c r="H126" s="34">
        <v>30</v>
      </c>
      <c r="I126" s="34">
        <v>30</v>
      </c>
      <c r="J126" s="34">
        <v>30</v>
      </c>
      <c r="K126" s="34">
        <v>30</v>
      </c>
      <c r="L126" s="34">
        <v>30</v>
      </c>
      <c r="M126" s="34">
        <v>30</v>
      </c>
      <c r="N126" s="34">
        <v>30</v>
      </c>
      <c r="O126" s="34">
        <v>30</v>
      </c>
      <c r="P126" s="34">
        <v>30</v>
      </c>
      <c r="Q126" s="34">
        <v>30</v>
      </c>
      <c r="R126" s="34">
        <v>30</v>
      </c>
      <c r="S126" s="34">
        <v>30</v>
      </c>
      <c r="T126" s="34">
        <v>30</v>
      </c>
      <c r="U126" s="34">
        <v>30</v>
      </c>
      <c r="V126" s="34">
        <v>30</v>
      </c>
      <c r="W126" s="34">
        <v>30</v>
      </c>
      <c r="X126" s="34">
        <v>30</v>
      </c>
      <c r="Y126" s="34">
        <v>30</v>
      </c>
      <c r="Z126" s="34">
        <v>30</v>
      </c>
    </row>
    <row r="127" spans="1:26">
      <c r="A127" s="1"/>
    </row>
    <row r="128" spans="1:26">
      <c r="A128" s="27" t="s">
        <v>12</v>
      </c>
    </row>
    <row r="129" spans="1:27">
      <c r="A129" s="28" t="s">
        <v>1</v>
      </c>
      <c r="B129" s="29">
        <v>2011</v>
      </c>
      <c r="C129" s="29">
        <v>2012</v>
      </c>
      <c r="D129" s="29">
        <v>2013</v>
      </c>
      <c r="E129" s="29">
        <v>2014</v>
      </c>
      <c r="F129" s="29">
        <v>2015</v>
      </c>
      <c r="G129" s="29">
        <v>2016</v>
      </c>
      <c r="H129" s="29">
        <v>2017</v>
      </c>
      <c r="I129" s="29">
        <v>2018</v>
      </c>
      <c r="J129" s="29">
        <v>2019</v>
      </c>
      <c r="K129" s="29">
        <v>2020</v>
      </c>
      <c r="L129" s="29">
        <v>2021</v>
      </c>
      <c r="M129" s="29">
        <v>2022</v>
      </c>
      <c r="N129" s="29">
        <v>2023</v>
      </c>
      <c r="O129" s="29">
        <v>2024</v>
      </c>
      <c r="P129" s="29">
        <v>2025</v>
      </c>
      <c r="Q129" s="29">
        <v>2026</v>
      </c>
      <c r="R129" s="29">
        <v>2027</v>
      </c>
      <c r="S129" s="29">
        <v>2028</v>
      </c>
      <c r="T129" s="29">
        <v>2029</v>
      </c>
      <c r="U129" s="29">
        <v>2030</v>
      </c>
      <c r="V129" s="29">
        <v>2031</v>
      </c>
      <c r="W129" s="29">
        <v>2032</v>
      </c>
      <c r="X129" s="29">
        <v>2033</v>
      </c>
      <c r="Y129" s="29">
        <v>2034</v>
      </c>
      <c r="Z129" s="29">
        <v>2035</v>
      </c>
    </row>
    <row r="130" spans="1:27">
      <c r="A130" s="30" t="s">
        <v>2</v>
      </c>
      <c r="B130" s="31">
        <v>1</v>
      </c>
      <c r="C130" s="31">
        <v>2</v>
      </c>
      <c r="D130" s="31">
        <v>3</v>
      </c>
      <c r="E130" s="31">
        <v>4</v>
      </c>
      <c r="F130" s="31">
        <v>5</v>
      </c>
      <c r="G130" s="31">
        <v>6</v>
      </c>
      <c r="H130" s="31">
        <v>7</v>
      </c>
      <c r="I130" s="31">
        <v>8</v>
      </c>
      <c r="J130" s="31">
        <v>9</v>
      </c>
      <c r="K130" s="31">
        <v>10</v>
      </c>
      <c r="L130" s="31">
        <v>11</v>
      </c>
      <c r="M130" s="31">
        <v>12</v>
      </c>
      <c r="N130" s="31">
        <v>13</v>
      </c>
      <c r="O130" s="31">
        <v>14</v>
      </c>
      <c r="P130" s="31">
        <v>15</v>
      </c>
      <c r="Q130" s="31">
        <v>16</v>
      </c>
      <c r="R130" s="31">
        <v>17</v>
      </c>
      <c r="S130" s="31">
        <v>18</v>
      </c>
      <c r="T130" s="31">
        <v>19</v>
      </c>
      <c r="U130" s="31">
        <v>20</v>
      </c>
      <c r="V130" s="31">
        <v>21</v>
      </c>
      <c r="W130" s="31">
        <v>22</v>
      </c>
      <c r="X130" s="31">
        <v>23</v>
      </c>
      <c r="Y130" s="31">
        <v>24</v>
      </c>
      <c r="Z130" s="31">
        <v>25</v>
      </c>
    </row>
    <row r="131" spans="1:27">
      <c r="A131" s="44" t="s">
        <v>27</v>
      </c>
      <c r="B131" s="75">
        <f>B123*B$118</f>
        <v>17274645.960000001</v>
      </c>
      <c r="C131" s="75">
        <f t="shared" ref="C131:E131" si="20">C123*C$118</f>
        <v>719765.39856936003</v>
      </c>
      <c r="D131" s="75">
        <f t="shared" si="20"/>
        <v>719765.39856936003</v>
      </c>
      <c r="E131" s="75">
        <f t="shared" si="20"/>
        <v>719765.39856936003</v>
      </c>
      <c r="F131" s="75">
        <f t="shared" ref="F131:Z131" si="21">F123*F$118</f>
        <v>719765.39856936003</v>
      </c>
      <c r="G131" s="75">
        <f t="shared" si="21"/>
        <v>719765.39856936003</v>
      </c>
      <c r="H131" s="75">
        <f t="shared" si="21"/>
        <v>719765.39856936003</v>
      </c>
      <c r="I131" s="75">
        <f t="shared" si="21"/>
        <v>719765.39856936003</v>
      </c>
      <c r="J131" s="75">
        <f t="shared" si="21"/>
        <v>719765.39856936003</v>
      </c>
      <c r="K131" s="75">
        <f t="shared" si="21"/>
        <v>719765.39856936003</v>
      </c>
      <c r="L131" s="75">
        <f t="shared" si="21"/>
        <v>719765.39856936003</v>
      </c>
      <c r="M131" s="75">
        <f t="shared" si="21"/>
        <v>719765.39856936003</v>
      </c>
      <c r="N131" s="75">
        <f t="shared" si="21"/>
        <v>719765.39856936003</v>
      </c>
      <c r="O131" s="75">
        <f t="shared" si="21"/>
        <v>719765.39856936003</v>
      </c>
      <c r="P131" s="75">
        <f t="shared" si="21"/>
        <v>719765.39856936003</v>
      </c>
      <c r="Q131" s="75">
        <f t="shared" si="21"/>
        <v>719765.39856936003</v>
      </c>
      <c r="R131" s="75">
        <f t="shared" si="21"/>
        <v>719765.39856936003</v>
      </c>
      <c r="S131" s="75">
        <f t="shared" si="21"/>
        <v>719765.39856936003</v>
      </c>
      <c r="T131" s="75">
        <f t="shared" si="21"/>
        <v>719765.39856936003</v>
      </c>
      <c r="U131" s="75">
        <f t="shared" si="21"/>
        <v>719765.39856936003</v>
      </c>
      <c r="V131" s="75">
        <f t="shared" si="21"/>
        <v>719765.39856936003</v>
      </c>
      <c r="W131" s="75">
        <f t="shared" si="21"/>
        <v>719765.39856936003</v>
      </c>
      <c r="X131" s="75">
        <f t="shared" si="21"/>
        <v>719765.39856936003</v>
      </c>
      <c r="Y131" s="75">
        <f t="shared" si="21"/>
        <v>719765.39856936003</v>
      </c>
      <c r="Z131" s="75">
        <f t="shared" si="21"/>
        <v>719765.39856936003</v>
      </c>
    </row>
    <row r="132" spans="1:27">
      <c r="A132" s="44" t="s">
        <v>28</v>
      </c>
      <c r="B132" s="75">
        <f t="shared" ref="B132:E134" si="22">B124*B$118</f>
        <v>44914079.495999999</v>
      </c>
      <c r="C132" s="75">
        <f t="shared" si="22"/>
        <v>1871390.0362803361</v>
      </c>
      <c r="D132" s="75">
        <f t="shared" si="22"/>
        <v>1871390.0362803361</v>
      </c>
      <c r="E132" s="75">
        <f t="shared" si="22"/>
        <v>1871390.0362803361</v>
      </c>
      <c r="F132" s="75">
        <f t="shared" ref="F132:Z132" si="23">F124*F$118</f>
        <v>1871390.0362803361</v>
      </c>
      <c r="G132" s="75">
        <f t="shared" si="23"/>
        <v>1871390.0362803361</v>
      </c>
      <c r="H132" s="75">
        <f t="shared" si="23"/>
        <v>1871390.0362803361</v>
      </c>
      <c r="I132" s="75">
        <f t="shared" si="23"/>
        <v>1871390.0362803361</v>
      </c>
      <c r="J132" s="75">
        <f t="shared" si="23"/>
        <v>1871390.0362803361</v>
      </c>
      <c r="K132" s="75">
        <f t="shared" si="23"/>
        <v>1871390.0362803361</v>
      </c>
      <c r="L132" s="75">
        <f t="shared" si="23"/>
        <v>1871390.0362803361</v>
      </c>
      <c r="M132" s="75">
        <f t="shared" si="23"/>
        <v>1871390.0362803361</v>
      </c>
      <c r="N132" s="75">
        <f t="shared" si="23"/>
        <v>1871390.0362803361</v>
      </c>
      <c r="O132" s="75">
        <f t="shared" si="23"/>
        <v>1871390.0362803361</v>
      </c>
      <c r="P132" s="75">
        <f t="shared" si="23"/>
        <v>1871390.0362803361</v>
      </c>
      <c r="Q132" s="75">
        <f t="shared" si="23"/>
        <v>1871390.0362803361</v>
      </c>
      <c r="R132" s="75">
        <f t="shared" si="23"/>
        <v>1871390.0362803361</v>
      </c>
      <c r="S132" s="75">
        <f t="shared" si="23"/>
        <v>1871390.0362803361</v>
      </c>
      <c r="T132" s="75">
        <f t="shared" si="23"/>
        <v>1871390.0362803361</v>
      </c>
      <c r="U132" s="75">
        <f t="shared" si="23"/>
        <v>1871390.0362803361</v>
      </c>
      <c r="V132" s="75">
        <f t="shared" si="23"/>
        <v>1871390.0362803361</v>
      </c>
      <c r="W132" s="75">
        <f t="shared" si="23"/>
        <v>1871390.0362803361</v>
      </c>
      <c r="X132" s="75">
        <f t="shared" si="23"/>
        <v>1871390.0362803361</v>
      </c>
      <c r="Y132" s="75">
        <f t="shared" si="23"/>
        <v>1871390.0362803361</v>
      </c>
      <c r="Z132" s="75">
        <f t="shared" si="23"/>
        <v>1871390.0362803361</v>
      </c>
    </row>
    <row r="133" spans="1:27">
      <c r="A133" s="44" t="s">
        <v>29</v>
      </c>
      <c r="B133" s="75">
        <f t="shared" si="22"/>
        <v>86373229.800000012</v>
      </c>
      <c r="C133" s="75">
        <f t="shared" si="22"/>
        <v>3598826.9928468005</v>
      </c>
      <c r="D133" s="75">
        <f t="shared" si="22"/>
        <v>3598826.9928468005</v>
      </c>
      <c r="E133" s="75">
        <f t="shared" si="22"/>
        <v>3598826.9928468005</v>
      </c>
      <c r="F133" s="75">
        <f t="shared" ref="F133:Z133" si="24">F125*F$118</f>
        <v>3598826.9928468005</v>
      </c>
      <c r="G133" s="75">
        <f t="shared" si="24"/>
        <v>3598826.9928468005</v>
      </c>
      <c r="H133" s="75">
        <f t="shared" si="24"/>
        <v>3598826.9928468005</v>
      </c>
      <c r="I133" s="75">
        <f t="shared" si="24"/>
        <v>3598826.9928468005</v>
      </c>
      <c r="J133" s="75">
        <f t="shared" si="24"/>
        <v>3598826.9928468005</v>
      </c>
      <c r="K133" s="75">
        <f t="shared" si="24"/>
        <v>3598826.9928468005</v>
      </c>
      <c r="L133" s="75">
        <f t="shared" si="24"/>
        <v>3598826.9928468005</v>
      </c>
      <c r="M133" s="75">
        <f t="shared" si="24"/>
        <v>3598826.9928468005</v>
      </c>
      <c r="N133" s="75">
        <f t="shared" si="24"/>
        <v>3598826.9928468005</v>
      </c>
      <c r="O133" s="75">
        <f t="shared" si="24"/>
        <v>3598826.9928468005</v>
      </c>
      <c r="P133" s="75">
        <f t="shared" si="24"/>
        <v>3598826.9928468005</v>
      </c>
      <c r="Q133" s="75">
        <f t="shared" si="24"/>
        <v>3598826.9928468005</v>
      </c>
      <c r="R133" s="75">
        <f t="shared" si="24"/>
        <v>3598826.9928468005</v>
      </c>
      <c r="S133" s="75">
        <f t="shared" si="24"/>
        <v>3598826.9928468005</v>
      </c>
      <c r="T133" s="75">
        <f t="shared" si="24"/>
        <v>3598826.9928468005</v>
      </c>
      <c r="U133" s="75">
        <f t="shared" si="24"/>
        <v>3598826.9928468005</v>
      </c>
      <c r="V133" s="75">
        <f t="shared" si="24"/>
        <v>3598826.9928468005</v>
      </c>
      <c r="W133" s="75">
        <f t="shared" si="24"/>
        <v>3598826.9928468005</v>
      </c>
      <c r="X133" s="75">
        <f t="shared" si="24"/>
        <v>3598826.9928468005</v>
      </c>
      <c r="Y133" s="75">
        <f t="shared" si="24"/>
        <v>3598826.9928468005</v>
      </c>
      <c r="Z133" s="75">
        <f t="shared" si="24"/>
        <v>3598826.9928468005</v>
      </c>
    </row>
    <row r="134" spans="1:27">
      <c r="A134" s="1" t="s">
        <v>30</v>
      </c>
      <c r="B134" s="75">
        <f t="shared" si="22"/>
        <v>172746459.60000002</v>
      </c>
      <c r="C134" s="75">
        <f t="shared" si="22"/>
        <v>7197653.985693601</v>
      </c>
      <c r="D134" s="75">
        <f t="shared" si="22"/>
        <v>7197653.985693601</v>
      </c>
      <c r="E134" s="75">
        <f t="shared" si="22"/>
        <v>7197653.985693601</v>
      </c>
      <c r="F134" s="75">
        <f t="shared" ref="F134:Z134" si="25">F126*F$118</f>
        <v>7197653.985693601</v>
      </c>
      <c r="G134" s="75">
        <f t="shared" si="25"/>
        <v>7197653.985693601</v>
      </c>
      <c r="H134" s="75">
        <f t="shared" si="25"/>
        <v>7197653.985693601</v>
      </c>
      <c r="I134" s="75">
        <f t="shared" si="25"/>
        <v>7197653.985693601</v>
      </c>
      <c r="J134" s="75">
        <f t="shared" si="25"/>
        <v>7197653.985693601</v>
      </c>
      <c r="K134" s="75">
        <f t="shared" si="25"/>
        <v>7197653.985693601</v>
      </c>
      <c r="L134" s="75">
        <f t="shared" si="25"/>
        <v>7197653.985693601</v>
      </c>
      <c r="M134" s="75">
        <f t="shared" si="25"/>
        <v>7197653.985693601</v>
      </c>
      <c r="N134" s="75">
        <f t="shared" si="25"/>
        <v>7197653.985693601</v>
      </c>
      <c r="O134" s="75">
        <f t="shared" si="25"/>
        <v>7197653.985693601</v>
      </c>
      <c r="P134" s="75">
        <f t="shared" si="25"/>
        <v>7197653.985693601</v>
      </c>
      <c r="Q134" s="75">
        <f t="shared" si="25"/>
        <v>7197653.985693601</v>
      </c>
      <c r="R134" s="75">
        <f t="shared" si="25"/>
        <v>7197653.985693601</v>
      </c>
      <c r="S134" s="75">
        <f t="shared" si="25"/>
        <v>7197653.985693601</v>
      </c>
      <c r="T134" s="75">
        <f t="shared" si="25"/>
        <v>7197653.985693601</v>
      </c>
      <c r="U134" s="75">
        <f t="shared" si="25"/>
        <v>7197653.985693601</v>
      </c>
      <c r="V134" s="75">
        <f t="shared" si="25"/>
        <v>7197653.985693601</v>
      </c>
      <c r="W134" s="75">
        <f t="shared" si="25"/>
        <v>7197653.985693601</v>
      </c>
      <c r="X134" s="75">
        <f t="shared" si="25"/>
        <v>7197653.985693601</v>
      </c>
      <c r="Y134" s="75">
        <f t="shared" si="25"/>
        <v>7197653.985693601</v>
      </c>
      <c r="Z134" s="75">
        <f t="shared" si="25"/>
        <v>7197653.985693601</v>
      </c>
    </row>
    <row r="135" spans="1:27">
      <c r="A135" s="1"/>
      <c r="B135" s="35"/>
      <c r="C135" s="35"/>
      <c r="D135" s="35"/>
      <c r="E135" s="35"/>
      <c r="F135" s="35"/>
      <c r="G135" s="35"/>
      <c r="H135" s="35"/>
      <c r="I135" s="35"/>
      <c r="J135" s="35"/>
    </row>
    <row r="136" spans="1:27">
      <c r="A136" s="27" t="s">
        <v>13</v>
      </c>
      <c r="B136" s="35"/>
      <c r="C136" s="35"/>
      <c r="D136" s="35"/>
      <c r="E136" s="35"/>
      <c r="F136" s="35"/>
      <c r="G136" s="35"/>
      <c r="H136" s="35"/>
      <c r="I136" s="35"/>
      <c r="J136" s="35"/>
    </row>
    <row r="137" spans="1:27">
      <c r="A137" s="28" t="s">
        <v>1</v>
      </c>
      <c r="B137" s="29">
        <v>2011</v>
      </c>
      <c r="C137" s="29">
        <v>2012</v>
      </c>
      <c r="D137" s="29">
        <v>2013</v>
      </c>
      <c r="E137" s="29">
        <v>2014</v>
      </c>
      <c r="F137" s="29">
        <v>2015</v>
      </c>
      <c r="G137" s="29">
        <v>2016</v>
      </c>
      <c r="H137" s="29">
        <v>2017</v>
      </c>
      <c r="I137" s="29">
        <v>2018</v>
      </c>
      <c r="J137" s="29">
        <v>2019</v>
      </c>
      <c r="K137" s="29">
        <v>2020</v>
      </c>
      <c r="L137" s="29">
        <v>2021</v>
      </c>
      <c r="M137" s="29">
        <v>2022</v>
      </c>
      <c r="N137" s="29">
        <v>2023</v>
      </c>
      <c r="O137" s="29">
        <v>2024</v>
      </c>
      <c r="P137" s="29">
        <v>2025</v>
      </c>
      <c r="Q137" s="29">
        <v>2026</v>
      </c>
      <c r="R137" s="29">
        <v>2027</v>
      </c>
      <c r="S137" s="29">
        <v>2028</v>
      </c>
      <c r="T137" s="29">
        <v>2029</v>
      </c>
      <c r="U137" s="29">
        <v>2030</v>
      </c>
      <c r="V137" s="29">
        <v>2031</v>
      </c>
      <c r="W137" s="29">
        <v>2032</v>
      </c>
      <c r="X137" s="29">
        <v>2033</v>
      </c>
      <c r="Y137" s="29">
        <v>2034</v>
      </c>
      <c r="Z137" s="29">
        <v>2035</v>
      </c>
    </row>
    <row r="138" spans="1:27">
      <c r="A138" s="30" t="s">
        <v>2</v>
      </c>
      <c r="B138" s="31">
        <v>1</v>
      </c>
      <c r="C138" s="31">
        <v>2</v>
      </c>
      <c r="D138" s="31">
        <v>3</v>
      </c>
      <c r="E138" s="31">
        <v>4</v>
      </c>
      <c r="F138" s="31">
        <v>5</v>
      </c>
      <c r="G138" s="31">
        <v>6</v>
      </c>
      <c r="H138" s="31">
        <v>7</v>
      </c>
      <c r="I138" s="31">
        <v>8</v>
      </c>
      <c r="J138" s="31">
        <v>9</v>
      </c>
      <c r="K138" s="31">
        <v>10</v>
      </c>
      <c r="L138" s="31">
        <v>11</v>
      </c>
      <c r="M138" s="31">
        <v>12</v>
      </c>
      <c r="N138" s="31">
        <v>13</v>
      </c>
      <c r="O138" s="31">
        <v>14</v>
      </c>
      <c r="P138" s="31">
        <v>15</v>
      </c>
      <c r="Q138" s="31">
        <v>16</v>
      </c>
      <c r="R138" s="31">
        <v>17</v>
      </c>
      <c r="S138" s="31">
        <v>18</v>
      </c>
      <c r="T138" s="31">
        <v>19</v>
      </c>
      <c r="U138" s="31">
        <v>20</v>
      </c>
      <c r="V138" s="31">
        <v>21</v>
      </c>
      <c r="W138" s="31">
        <v>22</v>
      </c>
      <c r="X138" s="31">
        <v>23</v>
      </c>
      <c r="Y138" s="31">
        <v>24</v>
      </c>
      <c r="Z138" s="31">
        <v>25</v>
      </c>
    </row>
    <row r="139" spans="1:27">
      <c r="A139" s="36" t="s">
        <v>3</v>
      </c>
      <c r="B139" s="37">
        <f>B87*B101</f>
        <v>754325</v>
      </c>
      <c r="C139" s="37">
        <f t="shared" ref="C139:W139" si="26">$B$6*$B$20</f>
        <v>301730</v>
      </c>
      <c r="D139" s="37">
        <f t="shared" si="26"/>
        <v>301730</v>
      </c>
      <c r="E139" s="37">
        <f t="shared" si="26"/>
        <v>301730</v>
      </c>
      <c r="F139" s="37">
        <f t="shared" si="26"/>
        <v>301730</v>
      </c>
      <c r="G139" s="37">
        <f t="shared" si="26"/>
        <v>301730</v>
      </c>
      <c r="H139" s="37">
        <f t="shared" si="26"/>
        <v>301730</v>
      </c>
      <c r="I139" s="37">
        <f t="shared" si="26"/>
        <v>301730</v>
      </c>
      <c r="J139" s="37">
        <f t="shared" si="26"/>
        <v>301730</v>
      </c>
      <c r="K139" s="37">
        <f t="shared" si="26"/>
        <v>301730</v>
      </c>
      <c r="L139" s="37">
        <f t="shared" si="26"/>
        <v>301730</v>
      </c>
      <c r="M139" s="37">
        <f t="shared" si="26"/>
        <v>301730</v>
      </c>
      <c r="N139" s="37">
        <f t="shared" si="26"/>
        <v>301730</v>
      </c>
      <c r="O139" s="37">
        <f t="shared" si="26"/>
        <v>301730</v>
      </c>
      <c r="P139" s="37">
        <f t="shared" si="26"/>
        <v>301730</v>
      </c>
      <c r="Q139" s="37">
        <f t="shared" si="26"/>
        <v>301730</v>
      </c>
      <c r="R139" s="37">
        <f t="shared" si="26"/>
        <v>301730</v>
      </c>
      <c r="S139" s="37">
        <f t="shared" si="26"/>
        <v>301730</v>
      </c>
      <c r="T139" s="37">
        <f t="shared" si="26"/>
        <v>301730</v>
      </c>
      <c r="U139" s="37">
        <f t="shared" si="26"/>
        <v>301730</v>
      </c>
      <c r="V139" s="37">
        <f t="shared" si="26"/>
        <v>301730</v>
      </c>
      <c r="W139" s="37">
        <f t="shared" si="26"/>
        <v>301730</v>
      </c>
      <c r="X139" s="37">
        <f>$B$6*$B$20</f>
        <v>301730</v>
      </c>
      <c r="Y139" s="37">
        <f>$B$6*$B$20</f>
        <v>301730</v>
      </c>
      <c r="Z139" s="37">
        <f>$B$6*$B$20</f>
        <v>301730</v>
      </c>
      <c r="AA139" s="23"/>
    </row>
    <row r="140" spans="1:27">
      <c r="A140" s="1"/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1:27">
      <c r="A141" s="27" t="s">
        <v>14</v>
      </c>
    </row>
    <row r="142" spans="1:27">
      <c r="A142" s="28" t="s">
        <v>1</v>
      </c>
      <c r="B142" s="29">
        <v>2011</v>
      </c>
      <c r="C142" s="29">
        <v>2012</v>
      </c>
      <c r="D142" s="29">
        <v>2013</v>
      </c>
      <c r="E142" s="29">
        <v>2014</v>
      </c>
      <c r="F142" s="29">
        <v>2015</v>
      </c>
      <c r="G142" s="29">
        <v>2016</v>
      </c>
      <c r="H142" s="29">
        <v>2017</v>
      </c>
      <c r="I142" s="29">
        <v>2018</v>
      </c>
      <c r="J142" s="29">
        <v>2019</v>
      </c>
      <c r="K142" s="29">
        <v>2020</v>
      </c>
      <c r="L142" s="29">
        <v>2021</v>
      </c>
      <c r="M142" s="29">
        <v>2022</v>
      </c>
      <c r="N142" s="29">
        <v>2023</v>
      </c>
      <c r="O142" s="29">
        <v>2024</v>
      </c>
      <c r="P142" s="29">
        <v>2025</v>
      </c>
      <c r="Q142" s="29">
        <v>2026</v>
      </c>
      <c r="R142" s="29">
        <v>2027</v>
      </c>
      <c r="S142" s="29">
        <v>2028</v>
      </c>
      <c r="T142" s="29">
        <v>2029</v>
      </c>
      <c r="U142" s="29">
        <v>2030</v>
      </c>
      <c r="V142" s="29">
        <v>2031</v>
      </c>
      <c r="W142" s="29">
        <v>2032</v>
      </c>
      <c r="X142" s="29">
        <v>2033</v>
      </c>
      <c r="Y142" s="29">
        <v>2034</v>
      </c>
      <c r="Z142" s="29">
        <v>2035</v>
      </c>
    </row>
    <row r="143" spans="1:27">
      <c r="A143" s="30" t="s">
        <v>2</v>
      </c>
      <c r="B143" s="31">
        <v>1</v>
      </c>
      <c r="C143" s="31">
        <v>2</v>
      </c>
      <c r="D143" s="31">
        <v>3</v>
      </c>
      <c r="E143" s="31">
        <v>4</v>
      </c>
      <c r="F143" s="31">
        <v>5</v>
      </c>
      <c r="G143" s="31">
        <v>6</v>
      </c>
      <c r="H143" s="31">
        <v>7</v>
      </c>
      <c r="I143" s="31">
        <v>8</v>
      </c>
      <c r="J143" s="31">
        <v>9</v>
      </c>
      <c r="K143" s="31">
        <v>10</v>
      </c>
      <c r="L143" s="31">
        <v>11</v>
      </c>
      <c r="M143" s="31">
        <v>12</v>
      </c>
      <c r="N143" s="31">
        <v>13</v>
      </c>
      <c r="O143" s="31">
        <v>14</v>
      </c>
      <c r="P143" s="31">
        <v>15</v>
      </c>
      <c r="Q143" s="31">
        <v>16</v>
      </c>
      <c r="R143" s="31">
        <v>17</v>
      </c>
      <c r="S143" s="31">
        <v>18</v>
      </c>
      <c r="T143" s="31">
        <v>19</v>
      </c>
      <c r="U143" s="31">
        <v>20</v>
      </c>
      <c r="V143" s="31">
        <v>21</v>
      </c>
      <c r="W143" s="31">
        <v>22</v>
      </c>
      <c r="X143" s="31">
        <v>23</v>
      </c>
      <c r="Y143" s="31">
        <v>24</v>
      </c>
      <c r="Z143" s="31">
        <v>25</v>
      </c>
    </row>
    <row r="144" spans="1:27">
      <c r="A144" s="27" t="s">
        <v>15</v>
      </c>
    </row>
    <row r="145" spans="1:26">
      <c r="A145" s="44" t="s">
        <v>27</v>
      </c>
      <c r="B145" s="76">
        <f>B131-B$139</f>
        <v>16520320.960000001</v>
      </c>
      <c r="C145" s="76">
        <f t="shared" ref="C145:Z148" si="27">C131-C$139</f>
        <v>418035.39856936003</v>
      </c>
      <c r="D145" s="76">
        <f t="shared" si="27"/>
        <v>418035.39856936003</v>
      </c>
      <c r="E145" s="76">
        <f t="shared" si="27"/>
        <v>418035.39856936003</v>
      </c>
      <c r="F145" s="76">
        <f t="shared" si="27"/>
        <v>418035.39856936003</v>
      </c>
      <c r="G145" s="76">
        <f t="shared" si="27"/>
        <v>418035.39856936003</v>
      </c>
      <c r="H145" s="76">
        <f t="shared" si="27"/>
        <v>418035.39856936003</v>
      </c>
      <c r="I145" s="76">
        <f t="shared" si="27"/>
        <v>418035.39856936003</v>
      </c>
      <c r="J145" s="76">
        <f t="shared" si="27"/>
        <v>418035.39856936003</v>
      </c>
      <c r="K145" s="76">
        <f t="shared" si="27"/>
        <v>418035.39856936003</v>
      </c>
      <c r="L145" s="76">
        <f t="shared" si="27"/>
        <v>418035.39856936003</v>
      </c>
      <c r="M145" s="76">
        <f t="shared" si="27"/>
        <v>418035.39856936003</v>
      </c>
      <c r="N145" s="76">
        <f t="shared" si="27"/>
        <v>418035.39856936003</v>
      </c>
      <c r="O145" s="76">
        <f t="shared" si="27"/>
        <v>418035.39856936003</v>
      </c>
      <c r="P145" s="76">
        <f t="shared" si="27"/>
        <v>418035.39856936003</v>
      </c>
      <c r="Q145" s="76">
        <f t="shared" si="27"/>
        <v>418035.39856936003</v>
      </c>
      <c r="R145" s="76">
        <f t="shared" si="27"/>
        <v>418035.39856936003</v>
      </c>
      <c r="S145" s="76">
        <f t="shared" si="27"/>
        <v>418035.39856936003</v>
      </c>
      <c r="T145" s="76">
        <f t="shared" si="27"/>
        <v>418035.39856936003</v>
      </c>
      <c r="U145" s="76">
        <f t="shared" si="27"/>
        <v>418035.39856936003</v>
      </c>
      <c r="V145" s="76">
        <f t="shared" si="27"/>
        <v>418035.39856936003</v>
      </c>
      <c r="W145" s="76">
        <f t="shared" si="27"/>
        <v>418035.39856936003</v>
      </c>
      <c r="X145" s="76">
        <f t="shared" si="27"/>
        <v>418035.39856936003</v>
      </c>
      <c r="Y145" s="76">
        <f t="shared" si="27"/>
        <v>418035.39856936003</v>
      </c>
      <c r="Z145" s="76">
        <f t="shared" si="27"/>
        <v>418035.39856936003</v>
      </c>
    </row>
    <row r="146" spans="1:26">
      <c r="A146" s="44" t="s">
        <v>28</v>
      </c>
      <c r="B146" s="76">
        <f t="shared" ref="B146:Q148" si="28">B132-B$139</f>
        <v>44159754.495999999</v>
      </c>
      <c r="C146" s="76">
        <f t="shared" si="28"/>
        <v>1569660.0362803361</v>
      </c>
      <c r="D146" s="76">
        <f t="shared" si="28"/>
        <v>1569660.0362803361</v>
      </c>
      <c r="E146" s="76">
        <f t="shared" si="28"/>
        <v>1569660.0362803361</v>
      </c>
      <c r="F146" s="76">
        <f t="shared" si="28"/>
        <v>1569660.0362803361</v>
      </c>
      <c r="G146" s="76">
        <f t="shared" si="28"/>
        <v>1569660.0362803361</v>
      </c>
      <c r="H146" s="76">
        <f t="shared" si="28"/>
        <v>1569660.0362803361</v>
      </c>
      <c r="I146" s="76">
        <f t="shared" si="28"/>
        <v>1569660.0362803361</v>
      </c>
      <c r="J146" s="76">
        <f t="shared" si="28"/>
        <v>1569660.0362803361</v>
      </c>
      <c r="K146" s="76">
        <f t="shared" si="28"/>
        <v>1569660.0362803361</v>
      </c>
      <c r="L146" s="76">
        <f t="shared" si="28"/>
        <v>1569660.0362803361</v>
      </c>
      <c r="M146" s="76">
        <f t="shared" si="28"/>
        <v>1569660.0362803361</v>
      </c>
      <c r="N146" s="76">
        <f t="shared" si="28"/>
        <v>1569660.0362803361</v>
      </c>
      <c r="O146" s="76">
        <f t="shared" si="28"/>
        <v>1569660.0362803361</v>
      </c>
      <c r="P146" s="76">
        <f t="shared" si="28"/>
        <v>1569660.0362803361</v>
      </c>
      <c r="Q146" s="76">
        <f t="shared" si="28"/>
        <v>1569660.0362803361</v>
      </c>
      <c r="R146" s="76">
        <f t="shared" si="27"/>
        <v>1569660.0362803361</v>
      </c>
      <c r="S146" s="76">
        <f t="shared" si="27"/>
        <v>1569660.0362803361</v>
      </c>
      <c r="T146" s="76">
        <f t="shared" si="27"/>
        <v>1569660.0362803361</v>
      </c>
      <c r="U146" s="76">
        <f t="shared" si="27"/>
        <v>1569660.0362803361</v>
      </c>
      <c r="V146" s="76">
        <f t="shared" si="27"/>
        <v>1569660.0362803361</v>
      </c>
      <c r="W146" s="76">
        <f t="shared" si="27"/>
        <v>1569660.0362803361</v>
      </c>
      <c r="X146" s="76">
        <f t="shared" si="27"/>
        <v>1569660.0362803361</v>
      </c>
      <c r="Y146" s="76">
        <f t="shared" si="27"/>
        <v>1569660.0362803361</v>
      </c>
      <c r="Z146" s="76">
        <f t="shared" si="27"/>
        <v>1569660.0362803361</v>
      </c>
    </row>
    <row r="147" spans="1:26">
      <c r="A147" s="44" t="s">
        <v>29</v>
      </c>
      <c r="B147" s="76">
        <f t="shared" si="28"/>
        <v>85618904.800000012</v>
      </c>
      <c r="C147" s="76">
        <f t="shared" si="27"/>
        <v>3297096.9928468005</v>
      </c>
      <c r="D147" s="76">
        <f t="shared" si="27"/>
        <v>3297096.9928468005</v>
      </c>
      <c r="E147" s="76">
        <f t="shared" si="27"/>
        <v>3297096.9928468005</v>
      </c>
      <c r="F147" s="76">
        <f t="shared" si="27"/>
        <v>3297096.9928468005</v>
      </c>
      <c r="G147" s="76">
        <f t="shared" si="27"/>
        <v>3297096.9928468005</v>
      </c>
      <c r="H147" s="76">
        <f t="shared" si="27"/>
        <v>3297096.9928468005</v>
      </c>
      <c r="I147" s="76">
        <f t="shared" si="27"/>
        <v>3297096.9928468005</v>
      </c>
      <c r="J147" s="76">
        <f t="shared" si="27"/>
        <v>3297096.9928468005</v>
      </c>
      <c r="K147" s="76">
        <f t="shared" si="27"/>
        <v>3297096.9928468005</v>
      </c>
      <c r="L147" s="76">
        <f t="shared" si="27"/>
        <v>3297096.9928468005</v>
      </c>
      <c r="M147" s="76">
        <f t="shared" si="27"/>
        <v>3297096.9928468005</v>
      </c>
      <c r="N147" s="76">
        <f t="shared" si="27"/>
        <v>3297096.9928468005</v>
      </c>
      <c r="O147" s="76">
        <f t="shared" si="27"/>
        <v>3297096.9928468005</v>
      </c>
      <c r="P147" s="76">
        <f t="shared" si="27"/>
        <v>3297096.9928468005</v>
      </c>
      <c r="Q147" s="76">
        <f t="shared" si="27"/>
        <v>3297096.9928468005</v>
      </c>
      <c r="R147" s="76">
        <f t="shared" si="27"/>
        <v>3297096.9928468005</v>
      </c>
      <c r="S147" s="76">
        <f t="shared" si="27"/>
        <v>3297096.9928468005</v>
      </c>
      <c r="T147" s="76">
        <f t="shared" si="27"/>
        <v>3297096.9928468005</v>
      </c>
      <c r="U147" s="76">
        <f t="shared" si="27"/>
        <v>3297096.9928468005</v>
      </c>
      <c r="V147" s="76">
        <f t="shared" si="27"/>
        <v>3297096.9928468005</v>
      </c>
      <c r="W147" s="76">
        <f t="shared" si="27"/>
        <v>3297096.9928468005</v>
      </c>
      <c r="X147" s="76">
        <f t="shared" si="27"/>
        <v>3297096.9928468005</v>
      </c>
      <c r="Y147" s="76">
        <f t="shared" si="27"/>
        <v>3297096.9928468005</v>
      </c>
      <c r="Z147" s="76">
        <f t="shared" si="27"/>
        <v>3297096.9928468005</v>
      </c>
    </row>
    <row r="148" spans="1:26">
      <c r="A148" s="1" t="s">
        <v>30</v>
      </c>
      <c r="B148" s="76">
        <f t="shared" si="28"/>
        <v>171992134.60000002</v>
      </c>
      <c r="C148" s="76">
        <f t="shared" si="27"/>
        <v>6895923.985693601</v>
      </c>
      <c r="D148" s="76">
        <f t="shared" si="27"/>
        <v>6895923.985693601</v>
      </c>
      <c r="E148" s="76">
        <f t="shared" si="27"/>
        <v>6895923.985693601</v>
      </c>
      <c r="F148" s="76">
        <f t="shared" si="27"/>
        <v>6895923.985693601</v>
      </c>
      <c r="G148" s="76">
        <f t="shared" si="27"/>
        <v>6895923.985693601</v>
      </c>
      <c r="H148" s="76">
        <f t="shared" si="27"/>
        <v>6895923.985693601</v>
      </c>
      <c r="I148" s="76">
        <f t="shared" si="27"/>
        <v>6895923.985693601</v>
      </c>
      <c r="J148" s="76">
        <f t="shared" si="27"/>
        <v>6895923.985693601</v>
      </c>
      <c r="K148" s="76">
        <f t="shared" si="27"/>
        <v>6895923.985693601</v>
      </c>
      <c r="L148" s="76">
        <f t="shared" si="27"/>
        <v>6895923.985693601</v>
      </c>
      <c r="M148" s="76">
        <f t="shared" si="27"/>
        <v>6895923.985693601</v>
      </c>
      <c r="N148" s="76">
        <f t="shared" si="27"/>
        <v>6895923.985693601</v>
      </c>
      <c r="O148" s="76">
        <f t="shared" si="27"/>
        <v>6895923.985693601</v>
      </c>
      <c r="P148" s="76">
        <f t="shared" si="27"/>
        <v>6895923.985693601</v>
      </c>
      <c r="Q148" s="76">
        <f t="shared" si="27"/>
        <v>6895923.985693601</v>
      </c>
      <c r="R148" s="76">
        <f t="shared" si="27"/>
        <v>6895923.985693601</v>
      </c>
      <c r="S148" s="76">
        <f t="shared" si="27"/>
        <v>6895923.985693601</v>
      </c>
      <c r="T148" s="76">
        <f t="shared" si="27"/>
        <v>6895923.985693601</v>
      </c>
      <c r="U148" s="76">
        <f t="shared" si="27"/>
        <v>6895923.985693601</v>
      </c>
      <c r="V148" s="76">
        <f t="shared" si="27"/>
        <v>6895923.985693601</v>
      </c>
      <c r="W148" s="76">
        <f t="shared" si="27"/>
        <v>6895923.985693601</v>
      </c>
      <c r="X148" s="76">
        <f t="shared" si="27"/>
        <v>6895923.985693601</v>
      </c>
      <c r="Y148" s="76">
        <f t="shared" si="27"/>
        <v>6895923.985693601</v>
      </c>
      <c r="Z148" s="76">
        <f t="shared" si="27"/>
        <v>6895923.985693601</v>
      </c>
    </row>
    <row r="149" spans="1:26">
      <c r="A149" s="1"/>
    </row>
    <row r="150" spans="1:26">
      <c r="A150" s="27" t="s">
        <v>16</v>
      </c>
    </row>
    <row r="151" spans="1:26">
      <c r="A151" s="44" t="s">
        <v>27</v>
      </c>
      <c r="B151" s="76">
        <f>B145/(1+$B$91)^B$117</f>
        <v>14883172.036036035</v>
      </c>
      <c r="C151" s="76">
        <f>C145/(1+$B$91)^C$117</f>
        <v>339286.90736901225</v>
      </c>
      <c r="D151" s="76">
        <f t="shared" ref="D151:Z151" si="29">D145/(1+$B$91)^D$117</f>
        <v>305663.88051262364</v>
      </c>
      <c r="E151" s="76">
        <f t="shared" si="29"/>
        <v>275372.86532668793</v>
      </c>
      <c r="F151" s="76">
        <f t="shared" si="29"/>
        <v>248083.66245647558</v>
      </c>
      <c r="G151" s="76">
        <f t="shared" si="29"/>
        <v>223498.79500583385</v>
      </c>
      <c r="H151" s="76">
        <f t="shared" si="29"/>
        <v>201350.26577102148</v>
      </c>
      <c r="I151" s="76">
        <f t="shared" si="29"/>
        <v>181396.63582974905</v>
      </c>
      <c r="J151" s="76">
        <f t="shared" si="29"/>
        <v>163420.39263941353</v>
      </c>
      <c r="K151" s="76">
        <f t="shared" si="29"/>
        <v>147225.5789544266</v>
      </c>
      <c r="L151" s="76">
        <f t="shared" si="29"/>
        <v>132635.65671569962</v>
      </c>
      <c r="M151" s="76">
        <f t="shared" si="29"/>
        <v>119491.58262675641</v>
      </c>
      <c r="N151" s="76">
        <f t="shared" si="29"/>
        <v>107650.07443851928</v>
      </c>
      <c r="O151" s="76">
        <f t="shared" si="29"/>
        <v>96982.049043711071</v>
      </c>
      <c r="P151" s="76">
        <f t="shared" si="29"/>
        <v>87371.215354694665</v>
      </c>
      <c r="Q151" s="76">
        <f t="shared" si="29"/>
        <v>78712.806625851023</v>
      </c>
      <c r="R151" s="76">
        <f t="shared" si="29"/>
        <v>70912.43840166759</v>
      </c>
      <c r="S151" s="76">
        <f t="shared" si="29"/>
        <v>63885.079641141965</v>
      </c>
      <c r="T151" s="76">
        <f t="shared" si="29"/>
        <v>57554.125802830597</v>
      </c>
      <c r="U151" s="76">
        <f t="shared" si="29"/>
        <v>51850.563786333871</v>
      </c>
      <c r="V151" s="76">
        <f t="shared" si="29"/>
        <v>46712.219627327802</v>
      </c>
      <c r="W151" s="76">
        <f t="shared" si="29"/>
        <v>42083.080745340361</v>
      </c>
      <c r="X151" s="76">
        <f t="shared" si="29"/>
        <v>37912.685356162488</v>
      </c>
      <c r="Y151" s="76">
        <f t="shared" si="29"/>
        <v>34155.572392939168</v>
      </c>
      <c r="Z151" s="76">
        <f t="shared" si="29"/>
        <v>30770.785939584835</v>
      </c>
    </row>
    <row r="152" spans="1:26">
      <c r="A152" s="44" t="s">
        <v>28</v>
      </c>
      <c r="B152" s="76">
        <f t="shared" ref="B152:C154" si="30">B146/(1+$B$91)^B$117</f>
        <v>39783562.609009005</v>
      </c>
      <c r="C152" s="76">
        <f t="shared" si="30"/>
        <v>1273971.2980117977</v>
      </c>
      <c r="D152" s="76">
        <f t="shared" ref="D152:Z152" si="31">D146/(1+$B$91)^D$117</f>
        <v>1147721.8901007185</v>
      </c>
      <c r="E152" s="76">
        <f t="shared" si="31"/>
        <v>1033983.684775422</v>
      </c>
      <c r="F152" s="76">
        <f t="shared" si="31"/>
        <v>931516.83313101076</v>
      </c>
      <c r="G152" s="76">
        <f t="shared" si="31"/>
        <v>839204.35417208169</v>
      </c>
      <c r="H152" s="76">
        <f t="shared" si="31"/>
        <v>756039.95871358714</v>
      </c>
      <c r="I152" s="76">
        <f t="shared" si="31"/>
        <v>681117.07992215047</v>
      </c>
      <c r="J152" s="76">
        <f t="shared" si="31"/>
        <v>613618.99092085613</v>
      </c>
      <c r="K152" s="76">
        <f t="shared" si="31"/>
        <v>552809.90173050098</v>
      </c>
      <c r="L152" s="76">
        <f t="shared" si="31"/>
        <v>498026.93849594682</v>
      </c>
      <c r="M152" s="76">
        <f t="shared" si="31"/>
        <v>448672.91756391601</v>
      </c>
      <c r="N152" s="76">
        <f t="shared" si="31"/>
        <v>404209.83564316755</v>
      </c>
      <c r="O152" s="76">
        <f t="shared" si="31"/>
        <v>364153.00508393475</v>
      </c>
      <c r="P152" s="76">
        <f t="shared" si="31"/>
        <v>328065.77034588717</v>
      </c>
      <c r="Q152" s="76">
        <f t="shared" si="31"/>
        <v>295554.74805935775</v>
      </c>
      <c r="R152" s="76">
        <f t="shared" si="31"/>
        <v>266265.53879221418</v>
      </c>
      <c r="S152" s="76">
        <f t="shared" si="31"/>
        <v>239878.86377676952</v>
      </c>
      <c r="T152" s="76">
        <f t="shared" si="31"/>
        <v>216107.08448357612</v>
      </c>
      <c r="U152" s="76">
        <f t="shared" si="31"/>
        <v>194691.06710232081</v>
      </c>
      <c r="V152" s="76">
        <f t="shared" si="31"/>
        <v>175397.35774983856</v>
      </c>
      <c r="W152" s="76">
        <f t="shared" si="31"/>
        <v>158015.63761246717</v>
      </c>
      <c r="X152" s="76">
        <f t="shared" si="31"/>
        <v>142356.43028150196</v>
      </c>
      <c r="Y152" s="76">
        <f t="shared" si="31"/>
        <v>128249.03628964136</v>
      </c>
      <c r="Z152" s="76">
        <f t="shared" si="31"/>
        <v>115539.67233301022</v>
      </c>
    </row>
    <row r="153" spans="1:26">
      <c r="A153" s="44" t="s">
        <v>29</v>
      </c>
      <c r="B153" s="76">
        <f t="shared" si="30"/>
        <v>77134148.468468472</v>
      </c>
      <c r="C153" s="76">
        <f t="shared" si="30"/>
        <v>2675997.8839759761</v>
      </c>
      <c r="D153" s="76">
        <f t="shared" ref="D153:Z153" si="32">D147/(1+$B$91)^D$117</f>
        <v>2410808.904482861</v>
      </c>
      <c r="E153" s="76">
        <f t="shared" si="32"/>
        <v>2171899.9139485233</v>
      </c>
      <c r="F153" s="76">
        <f t="shared" si="32"/>
        <v>1956666.5891428138</v>
      </c>
      <c r="G153" s="76">
        <f t="shared" si="32"/>
        <v>1762762.6929214536</v>
      </c>
      <c r="H153" s="76">
        <f t="shared" si="32"/>
        <v>1588074.4981274358</v>
      </c>
      <c r="I153" s="76">
        <f t="shared" si="32"/>
        <v>1430697.7460607525</v>
      </c>
      <c r="J153" s="76">
        <f t="shared" si="32"/>
        <v>1288916.8883430203</v>
      </c>
      <c r="K153" s="76">
        <f t="shared" si="32"/>
        <v>1161186.3858946126</v>
      </c>
      <c r="L153" s="76">
        <f t="shared" si="32"/>
        <v>1046113.8611663177</v>
      </c>
      <c r="M153" s="76">
        <f t="shared" si="32"/>
        <v>942444.91996965557</v>
      </c>
      <c r="N153" s="76">
        <f t="shared" si="32"/>
        <v>849049.47745014005</v>
      </c>
      <c r="O153" s="76">
        <f t="shared" si="32"/>
        <v>764909.43914427026</v>
      </c>
      <c r="P153" s="76">
        <f t="shared" si="32"/>
        <v>689107.60283267603</v>
      </c>
      <c r="Q153" s="76">
        <f t="shared" si="32"/>
        <v>620817.66020961793</v>
      </c>
      <c r="R153" s="76">
        <f t="shared" si="32"/>
        <v>559295.18937803409</v>
      </c>
      <c r="S153" s="76">
        <f t="shared" si="32"/>
        <v>503869.53998021089</v>
      </c>
      <c r="T153" s="76">
        <f t="shared" si="32"/>
        <v>453936.52250469447</v>
      </c>
      <c r="U153" s="76">
        <f t="shared" si="32"/>
        <v>408951.82207630127</v>
      </c>
      <c r="V153" s="76">
        <f t="shared" si="32"/>
        <v>368425.06493360468</v>
      </c>
      <c r="W153" s="76">
        <f t="shared" si="32"/>
        <v>331914.47291315737</v>
      </c>
      <c r="X153" s="76">
        <f t="shared" si="32"/>
        <v>299022.04766951117</v>
      </c>
      <c r="Y153" s="76">
        <f t="shared" si="32"/>
        <v>269389.2321346947</v>
      </c>
      <c r="Z153" s="76">
        <f t="shared" si="32"/>
        <v>242693.00192314832</v>
      </c>
    </row>
    <row r="154" spans="1:26">
      <c r="A154" s="1" t="s">
        <v>30</v>
      </c>
      <c r="B154" s="76">
        <f t="shared" si="30"/>
        <v>154947869.009009</v>
      </c>
      <c r="C154" s="76">
        <f t="shared" si="30"/>
        <v>5596886.6047346806</v>
      </c>
      <c r="D154" s="76">
        <f t="shared" ref="D154:Z154" si="33">D148/(1+$B$91)^D$117</f>
        <v>5042240.1844456578</v>
      </c>
      <c r="E154" s="76">
        <f t="shared" si="33"/>
        <v>4542558.7247258173</v>
      </c>
      <c r="F154" s="76">
        <f t="shared" si="33"/>
        <v>4092395.2475007363</v>
      </c>
      <c r="G154" s="76">
        <f t="shared" si="33"/>
        <v>3686842.5653159786</v>
      </c>
      <c r="H154" s="76">
        <f t="shared" si="33"/>
        <v>3321479.7885729535</v>
      </c>
      <c r="I154" s="76">
        <f t="shared" si="33"/>
        <v>2992324.1338495072</v>
      </c>
      <c r="J154" s="76">
        <f t="shared" si="33"/>
        <v>2695787.5079725287</v>
      </c>
      <c r="K154" s="76">
        <f t="shared" si="33"/>
        <v>2428637.3945698454</v>
      </c>
      <c r="L154" s="76">
        <f t="shared" si="33"/>
        <v>2187961.6167295901</v>
      </c>
      <c r="M154" s="76">
        <f t="shared" si="33"/>
        <v>1971136.5916482795</v>
      </c>
      <c r="N154" s="76">
        <f t="shared" si="33"/>
        <v>1775798.731214666</v>
      </c>
      <c r="O154" s="76">
        <f t="shared" si="33"/>
        <v>1599818.6767699693</v>
      </c>
      <c r="P154" s="76">
        <f t="shared" si="33"/>
        <v>1441278.0871801528</v>
      </c>
      <c r="Q154" s="76">
        <f t="shared" si="33"/>
        <v>1298448.7271893264</v>
      </c>
      <c r="R154" s="76">
        <f t="shared" si="33"/>
        <v>1169773.6280984923</v>
      </c>
      <c r="S154" s="76">
        <f t="shared" si="33"/>
        <v>1053850.1154040471</v>
      </c>
      <c r="T154" s="76">
        <f t="shared" si="33"/>
        <v>949414.51838202425</v>
      </c>
      <c r="U154" s="76">
        <f t="shared" si="33"/>
        <v>855328.39493876055</v>
      </c>
      <c r="V154" s="76">
        <f t="shared" si="33"/>
        <v>770566.12156645081</v>
      </c>
      <c r="W154" s="76">
        <f t="shared" si="33"/>
        <v>694203.71312292863</v>
      </c>
      <c r="X154" s="76">
        <f t="shared" si="33"/>
        <v>625408.75056119706</v>
      </c>
      <c r="Y154" s="76">
        <f t="shared" si="33"/>
        <v>563431.30681188905</v>
      </c>
      <c r="Z154" s="76">
        <f t="shared" si="33"/>
        <v>507595.77190260269</v>
      </c>
    </row>
    <row r="155" spans="1:26">
      <c r="A155" s="1"/>
    </row>
    <row r="156" spans="1:26">
      <c r="A156" s="27" t="s">
        <v>17</v>
      </c>
    </row>
    <row r="157" spans="1:26">
      <c r="A157" s="44" t="s">
        <v>27</v>
      </c>
      <c r="B157" s="76">
        <f>B151</f>
        <v>14883172.036036035</v>
      </c>
      <c r="C157" s="76">
        <f>(B157+C151)*(1+$B$92)</f>
        <v>15222458.943405047</v>
      </c>
      <c r="D157" s="76">
        <f t="shared" ref="D157:Z160" si="34">(C157+D151)*(1+$B$92)</f>
        <v>15528122.82391767</v>
      </c>
      <c r="E157" s="76">
        <f t="shared" si="34"/>
        <v>15803495.689244358</v>
      </c>
      <c r="F157" s="76">
        <f t="shared" si="34"/>
        <v>16051579.351700833</v>
      </c>
      <c r="G157" s="76">
        <f t="shared" si="34"/>
        <v>16275078.146706667</v>
      </c>
      <c r="H157" s="76">
        <f t="shared" si="34"/>
        <v>16476428.412477689</v>
      </c>
      <c r="I157" s="76">
        <f t="shared" si="34"/>
        <v>16657825.048307437</v>
      </c>
      <c r="J157" s="76">
        <f t="shared" si="34"/>
        <v>16821245.440946851</v>
      </c>
      <c r="K157" s="76">
        <f t="shared" si="34"/>
        <v>16968471.019901279</v>
      </c>
      <c r="L157" s="76">
        <f t="shared" si="34"/>
        <v>17101106.676616978</v>
      </c>
      <c r="M157" s="76">
        <f t="shared" si="34"/>
        <v>17220598.259243734</v>
      </c>
      <c r="N157" s="76">
        <f t="shared" si="34"/>
        <v>17328248.333682254</v>
      </c>
      <c r="O157" s="76">
        <f t="shared" si="34"/>
        <v>17425230.382725965</v>
      </c>
      <c r="P157" s="76">
        <f t="shared" si="34"/>
        <v>17512601.598080661</v>
      </c>
      <c r="Q157" s="76">
        <f t="shared" si="34"/>
        <v>17591314.404706512</v>
      </c>
      <c r="R157" s="76">
        <f t="shared" si="34"/>
        <v>17662226.843108181</v>
      </c>
      <c r="S157" s="76">
        <f t="shared" si="34"/>
        <v>17726111.922749322</v>
      </c>
      <c r="T157" s="76">
        <f t="shared" si="34"/>
        <v>17783666.048552152</v>
      </c>
      <c r="U157" s="76">
        <f t="shared" si="34"/>
        <v>17835516.612338487</v>
      </c>
      <c r="V157" s="76">
        <f t="shared" si="34"/>
        <v>17882228.831965815</v>
      </c>
      <c r="W157" s="76">
        <f t="shared" si="34"/>
        <v>17924311.912711155</v>
      </c>
      <c r="X157" s="76">
        <f t="shared" si="34"/>
        <v>17962224.598067317</v>
      </c>
      <c r="Y157" s="76">
        <f t="shared" si="34"/>
        <v>17996380.170460258</v>
      </c>
      <c r="Z157" s="76">
        <f t="shared" si="34"/>
        <v>18027150.956399843</v>
      </c>
    </row>
    <row r="158" spans="1:26">
      <c r="A158" s="44" t="s">
        <v>28</v>
      </c>
      <c r="B158" s="76">
        <f>B152</f>
        <v>39783562.609009005</v>
      </c>
      <c r="C158" s="76">
        <f t="shared" ref="C158:R160" si="35">(B158+C152)*(1+$B$92)</f>
        <v>41057533.9070208</v>
      </c>
      <c r="D158" s="76">
        <f t="shared" si="35"/>
        <v>42205255.797121517</v>
      </c>
      <c r="E158" s="76">
        <f t="shared" si="35"/>
        <v>43239239.481896937</v>
      </c>
      <c r="F158" s="76">
        <f t="shared" si="35"/>
        <v>44170756.315027945</v>
      </c>
      <c r="G158" s="76">
        <f t="shared" si="35"/>
        <v>45009960.669200025</v>
      </c>
      <c r="H158" s="76">
        <f t="shared" si="35"/>
        <v>45766000.627913609</v>
      </c>
      <c r="I158" s="76">
        <f t="shared" si="35"/>
        <v>46447117.707835756</v>
      </c>
      <c r="J158" s="76">
        <f t="shared" si="35"/>
        <v>47060736.698756613</v>
      </c>
      <c r="K158" s="76">
        <f t="shared" si="35"/>
        <v>47613546.600487113</v>
      </c>
      <c r="L158" s="76">
        <f t="shared" si="35"/>
        <v>48111573.538983062</v>
      </c>
      <c r="M158" s="76">
        <f t="shared" si="35"/>
        <v>48560246.456546977</v>
      </c>
      <c r="N158" s="76">
        <f t="shared" si="35"/>
        <v>48964456.292190142</v>
      </c>
      <c r="O158" s="76">
        <f t="shared" si="35"/>
        <v>49328609.297274075</v>
      </c>
      <c r="P158" s="76">
        <f t="shared" si="35"/>
        <v>49656675.067619964</v>
      </c>
      <c r="Q158" s="76">
        <f t="shared" si="35"/>
        <v>49952229.815679319</v>
      </c>
      <c r="R158" s="76">
        <f t="shared" si="35"/>
        <v>50218495.354471534</v>
      </c>
      <c r="S158" s="76">
        <f t="shared" si="34"/>
        <v>50458374.218248308</v>
      </c>
      <c r="T158" s="76">
        <f t="shared" si="34"/>
        <v>50674481.302731887</v>
      </c>
      <c r="U158" s="76">
        <f t="shared" si="34"/>
        <v>50869172.369834207</v>
      </c>
      <c r="V158" s="76">
        <f t="shared" si="34"/>
        <v>51044569.727584049</v>
      </c>
      <c r="W158" s="76">
        <f t="shared" si="34"/>
        <v>51202585.365196519</v>
      </c>
      <c r="X158" s="76">
        <f t="shared" si="34"/>
        <v>51344941.795478024</v>
      </c>
      <c r="Y158" s="76">
        <f t="shared" si="34"/>
        <v>51473190.831767663</v>
      </c>
      <c r="Z158" s="76">
        <f t="shared" si="34"/>
        <v>51588730.504100673</v>
      </c>
    </row>
    <row r="159" spans="1:26">
      <c r="A159" s="44" t="s">
        <v>29</v>
      </c>
      <c r="B159" s="76">
        <f>B153</f>
        <v>77134148.468468472</v>
      </c>
      <c r="C159" s="76">
        <f t="shared" si="35"/>
        <v>79810146.352444455</v>
      </c>
      <c r="D159" s="76">
        <f t="shared" si="34"/>
        <v>82220955.256927311</v>
      </c>
      <c r="E159" s="76">
        <f t="shared" si="34"/>
        <v>84392855.170875832</v>
      </c>
      <c r="F159" s="76">
        <f t="shared" si="34"/>
        <v>86349521.760018647</v>
      </c>
      <c r="G159" s="76">
        <f t="shared" si="34"/>
        <v>88112284.452940106</v>
      </c>
      <c r="H159" s="76">
        <f t="shared" si="34"/>
        <v>89700358.951067537</v>
      </c>
      <c r="I159" s="76">
        <f t="shared" si="34"/>
        <v>91131056.697128296</v>
      </c>
      <c r="J159" s="76">
        <f t="shared" si="34"/>
        <v>92419973.585471317</v>
      </c>
      <c r="K159" s="76">
        <f t="shared" si="34"/>
        <v>93581159.971365929</v>
      </c>
      <c r="L159" s="76">
        <f t="shared" si="34"/>
        <v>94627273.832532242</v>
      </c>
      <c r="M159" s="76">
        <f t="shared" si="34"/>
        <v>95569718.752501905</v>
      </c>
      <c r="N159" s="76">
        <f t="shared" si="34"/>
        <v>96418768.229952052</v>
      </c>
      <c r="O159" s="76">
        <f t="shared" si="34"/>
        <v>97183677.669096321</v>
      </c>
      <c r="P159" s="76">
        <f t="shared" si="34"/>
        <v>97872785.271928996</v>
      </c>
      <c r="Q159" s="76">
        <f t="shared" si="34"/>
        <v>98493602.932138607</v>
      </c>
      <c r="R159" s="76">
        <f t="shared" si="34"/>
        <v>99052898.121516645</v>
      </c>
      <c r="S159" s="76">
        <f t="shared" si="34"/>
        <v>99556767.661496863</v>
      </c>
      <c r="T159" s="76">
        <f t="shared" si="34"/>
        <v>100010704.18400155</v>
      </c>
      <c r="U159" s="76">
        <f t="shared" si="34"/>
        <v>100419656.00607786</v>
      </c>
      <c r="V159" s="76">
        <f t="shared" si="34"/>
        <v>100788081.07101145</v>
      </c>
      <c r="W159" s="76">
        <f t="shared" si="34"/>
        <v>101119995.54392461</v>
      </c>
      <c r="X159" s="76">
        <f t="shared" si="34"/>
        <v>101419017.59159413</v>
      </c>
      <c r="Y159" s="76">
        <f t="shared" si="34"/>
        <v>101688406.82372883</v>
      </c>
      <c r="Z159" s="76">
        <f t="shared" si="34"/>
        <v>101931099.82565197</v>
      </c>
    </row>
    <row r="160" spans="1:26">
      <c r="A160" s="1" t="s">
        <v>30</v>
      </c>
      <c r="B160" s="76">
        <f>B154</f>
        <v>154947869.009009</v>
      </c>
      <c r="C160" s="76">
        <f t="shared" si="35"/>
        <v>160544755.61374369</v>
      </c>
      <c r="D160" s="76">
        <f t="shared" si="34"/>
        <v>165586995.79818934</v>
      </c>
      <c r="E160" s="76">
        <f t="shared" si="34"/>
        <v>170129554.52291515</v>
      </c>
      <c r="F160" s="76">
        <f t="shared" si="34"/>
        <v>174221949.7704159</v>
      </c>
      <c r="G160" s="76">
        <f t="shared" si="34"/>
        <v>177908792.33573189</v>
      </c>
      <c r="H160" s="76">
        <f t="shared" si="34"/>
        <v>181230272.12430486</v>
      </c>
      <c r="I160" s="76">
        <f t="shared" si="34"/>
        <v>184222596.25815436</v>
      </c>
      <c r="J160" s="76">
        <f t="shared" si="34"/>
        <v>186918383.7661269</v>
      </c>
      <c r="K160" s="76">
        <f t="shared" si="34"/>
        <v>189347021.16069674</v>
      </c>
      <c r="L160" s="76">
        <f t="shared" si="34"/>
        <v>191534982.77742633</v>
      </c>
      <c r="M160" s="76">
        <f t="shared" si="34"/>
        <v>193506119.36907461</v>
      </c>
      <c r="N160" s="76">
        <f t="shared" si="34"/>
        <v>195281918.10028929</v>
      </c>
      <c r="O160" s="76">
        <f t="shared" si="34"/>
        <v>196881736.77705926</v>
      </c>
      <c r="P160" s="76">
        <f t="shared" si="34"/>
        <v>198323014.86423942</v>
      </c>
      <c r="Q160" s="76">
        <f t="shared" si="34"/>
        <v>199621463.59142876</v>
      </c>
      <c r="R160" s="76">
        <f t="shared" si="34"/>
        <v>200791237.21952724</v>
      </c>
      <c r="S160" s="76">
        <f t="shared" si="34"/>
        <v>201845087.33493128</v>
      </c>
      <c r="T160" s="76">
        <f t="shared" si="34"/>
        <v>202794501.8533133</v>
      </c>
      <c r="U160" s="76">
        <f t="shared" si="34"/>
        <v>203649830.24825206</v>
      </c>
      <c r="V160" s="76">
        <f t="shared" si="34"/>
        <v>204420396.36981851</v>
      </c>
      <c r="W160" s="76">
        <f t="shared" si="34"/>
        <v>205114600.08294144</v>
      </c>
      <c r="X160" s="76">
        <f t="shared" si="34"/>
        <v>205740008.83350265</v>
      </c>
      <c r="Y160" s="76">
        <f t="shared" si="34"/>
        <v>206303440.14031455</v>
      </c>
      <c r="Z160" s="76">
        <f t="shared" si="34"/>
        <v>206811035.91221714</v>
      </c>
    </row>
    <row r="162" s="38" customFormat="1"/>
  </sheetData>
  <mergeCells count="2">
    <mergeCell ref="A4:B4"/>
    <mergeCell ref="A85:B85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I191"/>
  <sheetViews>
    <sheetView zoomScale="70" zoomScaleNormal="70" workbookViewId="0">
      <selection activeCell="U5" sqref="U5"/>
    </sheetView>
  </sheetViews>
  <sheetFormatPr defaultRowHeight="15"/>
  <cols>
    <col min="1" max="1" width="25.85546875" customWidth="1"/>
    <col min="2" max="3" width="10.140625" customWidth="1"/>
    <col min="4" max="4" width="12.140625" bestFit="1" customWidth="1"/>
    <col min="5" max="6" width="10.140625" customWidth="1"/>
    <col min="7" max="7" width="13.85546875" customWidth="1"/>
    <col min="8" max="8" width="20.85546875" style="157" customWidth="1"/>
    <col min="9" max="9" width="1.5703125" customWidth="1"/>
    <col min="10" max="10" width="27.7109375" customWidth="1"/>
    <col min="11" max="12" width="10.140625" customWidth="1"/>
    <col min="13" max="13" width="12.140625" bestFit="1" customWidth="1"/>
    <col min="14" max="15" width="10.140625" customWidth="1"/>
    <col min="16" max="16" width="13.85546875" customWidth="1"/>
    <col min="17" max="17" width="20.28515625" style="157" customWidth="1"/>
    <col min="18" max="18" width="0.85546875" customWidth="1"/>
    <col min="19" max="19" width="27.42578125" customWidth="1"/>
    <col min="20" max="21" width="10.140625" customWidth="1"/>
    <col min="22" max="22" width="12.140625" bestFit="1" customWidth="1"/>
    <col min="23" max="24" width="10.140625" customWidth="1"/>
    <col min="25" max="25" width="13.85546875" customWidth="1"/>
    <col min="26" max="26" width="21" style="157" customWidth="1"/>
    <col min="27" max="27" width="1.28515625" customWidth="1"/>
    <col min="28" max="28" width="26.5703125" customWidth="1"/>
    <col min="29" max="30" width="10.140625" customWidth="1"/>
    <col min="31" max="31" width="12.140625" bestFit="1" customWidth="1"/>
    <col min="32" max="33" width="10.140625" customWidth="1"/>
    <col min="34" max="34" width="13.85546875" customWidth="1"/>
    <col min="35" max="35" width="21" style="157" customWidth="1"/>
  </cols>
  <sheetData>
    <row r="1" spans="1:35" s="146" customFormat="1" ht="28.5" customHeight="1">
      <c r="A1" s="145" t="s">
        <v>49</v>
      </c>
      <c r="H1" s="148"/>
      <c r="Q1" s="148"/>
      <c r="Z1" s="148"/>
      <c r="AI1" s="148"/>
    </row>
    <row r="3" spans="1:35" s="109" customFormat="1" ht="21" customHeight="1" thickBot="1">
      <c r="A3" s="109" t="s">
        <v>54</v>
      </c>
      <c r="H3" s="149"/>
      <c r="J3" s="109" t="s">
        <v>55</v>
      </c>
      <c r="Q3" s="149"/>
      <c r="S3" s="109" t="s">
        <v>60</v>
      </c>
      <c r="Z3" s="149"/>
      <c r="AB3" s="109" t="s">
        <v>63</v>
      </c>
      <c r="AI3" s="149"/>
    </row>
    <row r="4" spans="1:35">
      <c r="A4" s="181" t="s">
        <v>111</v>
      </c>
      <c r="B4" s="181"/>
      <c r="C4" s="181"/>
      <c r="D4" s="181"/>
      <c r="E4" s="181"/>
      <c r="F4" s="181"/>
      <c r="G4" s="181"/>
      <c r="H4" s="181"/>
      <c r="J4" s="181" t="s">
        <v>112</v>
      </c>
      <c r="K4" s="181"/>
      <c r="L4" s="181"/>
      <c r="M4" s="181"/>
      <c r="N4" s="181"/>
      <c r="O4" s="181"/>
      <c r="P4" s="181"/>
      <c r="Q4" s="181"/>
      <c r="S4" s="181" t="s">
        <v>113</v>
      </c>
      <c r="T4" s="181"/>
      <c r="U4" s="181"/>
      <c r="V4" s="181"/>
      <c r="W4" s="181"/>
      <c r="X4" s="181"/>
      <c r="Y4" s="181"/>
      <c r="Z4" s="181"/>
      <c r="AB4" s="181" t="s">
        <v>113</v>
      </c>
      <c r="AC4" s="181"/>
      <c r="AD4" s="181"/>
      <c r="AE4" s="181"/>
      <c r="AF4" s="181"/>
      <c r="AG4" s="181"/>
      <c r="AH4" s="181"/>
      <c r="AI4" s="181"/>
    </row>
    <row r="5" spans="1:35">
      <c r="A5" s="85" t="s">
        <v>6</v>
      </c>
      <c r="B5" s="85" t="s">
        <v>114</v>
      </c>
      <c r="C5" s="85" t="s">
        <v>115</v>
      </c>
      <c r="D5" s="85" t="s">
        <v>116</v>
      </c>
      <c r="E5" s="85" t="s">
        <v>117</v>
      </c>
      <c r="F5" s="85" t="s">
        <v>118</v>
      </c>
      <c r="G5" s="85" t="s">
        <v>119</v>
      </c>
      <c r="H5" s="150" t="s">
        <v>120</v>
      </c>
      <c r="J5" s="85" t="s">
        <v>6</v>
      </c>
      <c r="K5" s="85" t="s">
        <v>114</v>
      </c>
      <c r="L5" s="85" t="s">
        <v>115</v>
      </c>
      <c r="M5" s="85" t="s">
        <v>116</v>
      </c>
      <c r="N5" s="85" t="s">
        <v>117</v>
      </c>
      <c r="O5" s="85" t="s">
        <v>118</v>
      </c>
      <c r="P5" s="85" t="s">
        <v>119</v>
      </c>
      <c r="Q5" s="150" t="s">
        <v>120</v>
      </c>
      <c r="S5" s="85" t="s">
        <v>6</v>
      </c>
      <c r="T5" s="85" t="s">
        <v>114</v>
      </c>
      <c r="U5" s="85" t="s">
        <v>115</v>
      </c>
      <c r="V5" s="85" t="s">
        <v>116</v>
      </c>
      <c r="W5" s="85" t="s">
        <v>117</v>
      </c>
      <c r="X5" s="85" t="s">
        <v>118</v>
      </c>
      <c r="Y5" s="85" t="s">
        <v>119</v>
      </c>
      <c r="Z5" s="150" t="s">
        <v>120</v>
      </c>
      <c r="AB5" s="85" t="s">
        <v>6</v>
      </c>
      <c r="AC5" s="85" t="s">
        <v>114</v>
      </c>
      <c r="AD5" s="85" t="s">
        <v>115</v>
      </c>
      <c r="AE5" s="85" t="s">
        <v>116</v>
      </c>
      <c r="AF5" s="85" t="s">
        <v>117</v>
      </c>
      <c r="AG5" s="85" t="s">
        <v>118</v>
      </c>
      <c r="AH5" s="85" t="s">
        <v>119</v>
      </c>
      <c r="AI5" s="150" t="s">
        <v>120</v>
      </c>
    </row>
    <row r="6" spans="1:35">
      <c r="A6" s="87" t="s">
        <v>27</v>
      </c>
      <c r="B6" s="97">
        <v>-12.24113029829919</v>
      </c>
      <c r="C6" s="98">
        <v>7.596707539538647</v>
      </c>
      <c r="D6" s="98">
        <v>37.353464296295392</v>
      </c>
      <c r="E6" s="98">
        <v>77.029139971971063</v>
      </c>
      <c r="F6" s="98">
        <v>116.70481564764674</v>
      </c>
      <c r="G6" s="98">
        <v>156</v>
      </c>
      <c r="H6" s="151"/>
      <c r="J6" s="87" t="s">
        <v>27</v>
      </c>
      <c r="K6" s="97">
        <v>-15</v>
      </c>
      <c r="L6" s="98">
        <v>6</v>
      </c>
      <c r="M6" s="98">
        <v>37</v>
      </c>
      <c r="N6" s="98">
        <v>79</v>
      </c>
      <c r="O6" s="98">
        <v>121</v>
      </c>
      <c r="P6" s="98">
        <v>163</v>
      </c>
      <c r="Q6" s="151"/>
      <c r="S6" s="87" t="s">
        <v>27</v>
      </c>
      <c r="T6" s="97">
        <v>-13</v>
      </c>
      <c r="U6" s="98">
        <v>7</v>
      </c>
      <c r="V6" s="98">
        <v>38</v>
      </c>
      <c r="W6" s="98">
        <v>78</v>
      </c>
      <c r="X6" s="98">
        <v>119</v>
      </c>
      <c r="Y6" s="98">
        <v>160</v>
      </c>
      <c r="Z6" s="151"/>
      <c r="AB6" s="87" t="s">
        <v>27</v>
      </c>
      <c r="AC6" s="97">
        <v>-11</v>
      </c>
      <c r="AD6" s="98">
        <v>8</v>
      </c>
      <c r="AE6" s="98">
        <v>37</v>
      </c>
      <c r="AF6" s="98">
        <v>76</v>
      </c>
      <c r="AG6" s="98">
        <v>114</v>
      </c>
      <c r="AH6" s="98">
        <v>153</v>
      </c>
      <c r="AI6" s="151"/>
    </row>
    <row r="7" spans="1:35">
      <c r="A7" s="89" t="s">
        <v>28</v>
      </c>
      <c r="B7" s="99">
        <v>-25.572157325326213</v>
      </c>
      <c r="C7" s="100">
        <v>26.006221053052158</v>
      </c>
      <c r="D7" s="100">
        <v>103.37378862061971</v>
      </c>
      <c r="E7" s="100">
        <v>206.5305453773764</v>
      </c>
      <c r="F7" s="100">
        <v>309.68730213413306</v>
      </c>
      <c r="G7" s="100">
        <v>413</v>
      </c>
      <c r="H7" s="152"/>
      <c r="J7" s="89" t="s">
        <v>28</v>
      </c>
      <c r="K7" s="99">
        <v>-29</v>
      </c>
      <c r="L7" s="100">
        <v>25</v>
      </c>
      <c r="M7" s="100">
        <v>107</v>
      </c>
      <c r="N7" s="100">
        <v>216</v>
      </c>
      <c r="O7" s="100">
        <v>325</v>
      </c>
      <c r="P7" s="100">
        <v>434</v>
      </c>
      <c r="Q7" s="152"/>
      <c r="S7" s="89" t="s">
        <v>28</v>
      </c>
      <c r="T7" s="99">
        <v>-27</v>
      </c>
      <c r="U7" s="100">
        <v>26</v>
      </c>
      <c r="V7" s="100">
        <v>105</v>
      </c>
      <c r="W7" s="100">
        <v>211</v>
      </c>
      <c r="X7" s="100">
        <v>317</v>
      </c>
      <c r="Y7" s="100">
        <v>424</v>
      </c>
      <c r="Z7" s="152"/>
      <c r="AB7" s="89" t="s">
        <v>28</v>
      </c>
      <c r="AC7" s="99">
        <v>-24</v>
      </c>
      <c r="AD7" s="100">
        <v>26</v>
      </c>
      <c r="AE7" s="100">
        <v>101</v>
      </c>
      <c r="AF7" s="100">
        <v>202</v>
      </c>
      <c r="AG7" s="100">
        <v>302</v>
      </c>
      <c r="AH7" s="100">
        <v>403</v>
      </c>
      <c r="AI7" s="152"/>
    </row>
    <row r="8" spans="1:35">
      <c r="A8" s="89" t="s">
        <v>29</v>
      </c>
      <c r="B8" s="99">
        <v>-45.56869786586676</v>
      </c>
      <c r="C8" s="100">
        <v>53.620491323322412</v>
      </c>
      <c r="D8" s="100">
        <v>202.40427510710614</v>
      </c>
      <c r="E8" s="100">
        <v>400.78265348548433</v>
      </c>
      <c r="F8" s="101">
        <v>599.16103186386295</v>
      </c>
      <c r="G8" s="101">
        <v>798</v>
      </c>
      <c r="H8" s="153"/>
      <c r="J8" s="89" t="s">
        <v>29</v>
      </c>
      <c r="K8" s="99">
        <v>-50</v>
      </c>
      <c r="L8" s="100">
        <v>55</v>
      </c>
      <c r="M8" s="100">
        <v>212</v>
      </c>
      <c r="N8" s="100">
        <v>422</v>
      </c>
      <c r="O8" s="100">
        <v>631</v>
      </c>
      <c r="P8" s="100">
        <v>841</v>
      </c>
      <c r="Q8" s="153"/>
      <c r="S8" s="89" t="s">
        <v>29</v>
      </c>
      <c r="T8" s="99">
        <v>-48</v>
      </c>
      <c r="U8" s="100">
        <v>54</v>
      </c>
      <c r="V8" s="100">
        <v>207</v>
      </c>
      <c r="W8" s="100">
        <v>411</v>
      </c>
      <c r="X8" s="100">
        <v>615</v>
      </c>
      <c r="Y8" s="100">
        <v>819</v>
      </c>
      <c r="Z8" s="153"/>
      <c r="AB8" s="89" t="s">
        <v>29</v>
      </c>
      <c r="AC8" s="99">
        <v>-44</v>
      </c>
      <c r="AD8" s="100">
        <v>53</v>
      </c>
      <c r="AE8" s="100">
        <v>198</v>
      </c>
      <c r="AF8" s="100">
        <v>391</v>
      </c>
      <c r="AG8" s="101">
        <v>584</v>
      </c>
      <c r="AH8" s="101">
        <v>777</v>
      </c>
      <c r="AI8" s="153"/>
    </row>
    <row r="9" spans="1:35">
      <c r="A9" s="85" t="s">
        <v>30</v>
      </c>
      <c r="B9" s="102">
        <v>-87.228157325326208</v>
      </c>
      <c r="C9" s="84">
        <v>111.15022105305214</v>
      </c>
      <c r="D9" s="84">
        <v>408.71778862061956</v>
      </c>
      <c r="E9" s="103">
        <v>805.47454537737633</v>
      </c>
      <c r="F9" s="103">
        <v>1202.2313021341342</v>
      </c>
      <c r="G9" s="103">
        <v>1599</v>
      </c>
      <c r="H9" s="154"/>
      <c r="J9" s="85" t="s">
        <v>30</v>
      </c>
      <c r="K9" s="102">
        <v>-94</v>
      </c>
      <c r="L9" s="84">
        <v>115</v>
      </c>
      <c r="M9" s="84">
        <v>430</v>
      </c>
      <c r="N9" s="84">
        <v>849</v>
      </c>
      <c r="O9" s="103">
        <v>1269</v>
      </c>
      <c r="P9" s="103">
        <v>1688</v>
      </c>
      <c r="Q9" s="154"/>
      <c r="S9" s="85" t="s">
        <v>30</v>
      </c>
      <c r="T9" s="102">
        <v>-90</v>
      </c>
      <c r="U9" s="84">
        <v>113</v>
      </c>
      <c r="V9" s="84">
        <v>419</v>
      </c>
      <c r="W9" s="84">
        <v>827</v>
      </c>
      <c r="X9" s="103">
        <v>1235</v>
      </c>
      <c r="Y9" s="103">
        <v>1643</v>
      </c>
      <c r="Z9" s="154"/>
      <c r="AB9" s="85" t="s">
        <v>30</v>
      </c>
      <c r="AC9" s="102">
        <v>-84</v>
      </c>
      <c r="AD9" s="84">
        <v>109</v>
      </c>
      <c r="AE9" s="84">
        <v>398</v>
      </c>
      <c r="AF9" s="103">
        <v>785</v>
      </c>
      <c r="AG9" s="103">
        <v>1171</v>
      </c>
      <c r="AH9" s="103">
        <v>1557</v>
      </c>
      <c r="AI9" s="154"/>
    </row>
    <row r="10" spans="1:35" s="80" customFormat="1">
      <c r="A10" s="105"/>
      <c r="B10" s="100"/>
      <c r="C10" s="100"/>
      <c r="D10" s="100"/>
      <c r="E10" s="100"/>
      <c r="F10" s="100"/>
      <c r="G10" s="100"/>
      <c r="H10" s="153"/>
      <c r="J10" s="105"/>
      <c r="K10" s="100"/>
      <c r="L10" s="100"/>
      <c r="M10" s="100"/>
      <c r="N10" s="100"/>
      <c r="O10" s="100"/>
      <c r="P10" s="100"/>
      <c r="Q10" s="153"/>
      <c r="S10" s="105"/>
      <c r="T10" s="100"/>
      <c r="U10" s="100"/>
      <c r="V10" s="100"/>
      <c r="W10" s="100"/>
      <c r="X10" s="100"/>
      <c r="Y10" s="100"/>
      <c r="Z10" s="153"/>
      <c r="AB10" s="105"/>
      <c r="AC10" s="100"/>
      <c r="AD10" s="100"/>
      <c r="AE10" s="100"/>
      <c r="AF10" s="100"/>
      <c r="AG10" s="100"/>
      <c r="AH10" s="100"/>
      <c r="AI10" s="153"/>
    </row>
    <row r="11" spans="1:35" s="109" customFormat="1" ht="21" customHeight="1" thickBot="1">
      <c r="A11" s="109" t="s">
        <v>57</v>
      </c>
      <c r="H11" s="149"/>
      <c r="J11" s="109" t="s">
        <v>58</v>
      </c>
      <c r="Q11" s="149"/>
      <c r="S11" s="109" t="s">
        <v>61</v>
      </c>
      <c r="Z11" s="149"/>
      <c r="AB11" s="109" t="s">
        <v>64</v>
      </c>
      <c r="AI11" s="149"/>
    </row>
    <row r="12" spans="1:35">
      <c r="A12" s="181" t="s">
        <v>121</v>
      </c>
      <c r="B12" s="181"/>
      <c r="C12" s="181"/>
      <c r="D12" s="181"/>
      <c r="E12" s="181"/>
      <c r="F12" s="181"/>
      <c r="G12" s="181"/>
      <c r="H12" s="181"/>
      <c r="J12" s="181" t="s">
        <v>122</v>
      </c>
      <c r="K12" s="181"/>
      <c r="L12" s="181"/>
      <c r="M12" s="181"/>
      <c r="N12" s="181"/>
      <c r="O12" s="181"/>
      <c r="P12" s="181"/>
      <c r="Q12" s="181"/>
      <c r="S12" s="181" t="s">
        <v>122</v>
      </c>
      <c r="T12" s="181"/>
      <c r="U12" s="181"/>
      <c r="V12" s="181"/>
      <c r="W12" s="181"/>
      <c r="X12" s="181"/>
      <c r="Y12" s="181"/>
      <c r="Z12" s="181"/>
      <c r="AB12" s="181" t="s">
        <v>123</v>
      </c>
      <c r="AC12" s="181"/>
      <c r="AD12" s="181"/>
      <c r="AE12" s="181"/>
      <c r="AF12" s="181"/>
      <c r="AG12" s="181"/>
      <c r="AH12" s="181"/>
      <c r="AI12" s="181"/>
    </row>
    <row r="13" spans="1:35">
      <c r="A13" s="82" t="s">
        <v>6</v>
      </c>
      <c r="B13" s="93" t="s">
        <v>114</v>
      </c>
      <c r="C13" s="93" t="s">
        <v>115</v>
      </c>
      <c r="D13" s="93" t="s">
        <v>116</v>
      </c>
      <c r="E13" s="93" t="s">
        <v>117</v>
      </c>
      <c r="F13" s="93" t="s">
        <v>118</v>
      </c>
      <c r="G13" s="93" t="s">
        <v>119</v>
      </c>
      <c r="H13" s="147" t="s">
        <v>120</v>
      </c>
      <c r="J13" s="92" t="s">
        <v>6</v>
      </c>
      <c r="K13" s="93" t="s">
        <v>114</v>
      </c>
      <c r="L13" s="93" t="s">
        <v>115</v>
      </c>
      <c r="M13" s="93" t="s">
        <v>116</v>
      </c>
      <c r="N13" s="93" t="s">
        <v>117</v>
      </c>
      <c r="O13" s="93" t="s">
        <v>118</v>
      </c>
      <c r="P13" s="93" t="s">
        <v>119</v>
      </c>
      <c r="Q13" s="147" t="s">
        <v>120</v>
      </c>
      <c r="S13" s="92" t="s">
        <v>6</v>
      </c>
      <c r="T13" s="93" t="s">
        <v>114</v>
      </c>
      <c r="U13" s="93" t="s">
        <v>115</v>
      </c>
      <c r="V13" s="93" t="s">
        <v>116</v>
      </c>
      <c r="W13" s="93" t="s">
        <v>117</v>
      </c>
      <c r="X13" s="93" t="s">
        <v>118</v>
      </c>
      <c r="Y13" s="93" t="s">
        <v>119</v>
      </c>
      <c r="Z13" s="147" t="s">
        <v>120</v>
      </c>
      <c r="AB13" s="92" t="s">
        <v>6</v>
      </c>
      <c r="AC13" s="93" t="s">
        <v>114</v>
      </c>
      <c r="AD13" s="93" t="s">
        <v>115</v>
      </c>
      <c r="AE13" s="93" t="s">
        <v>116</v>
      </c>
      <c r="AF13" s="93" t="s">
        <v>117</v>
      </c>
      <c r="AG13" s="93" t="s">
        <v>118</v>
      </c>
      <c r="AH13" s="93" t="s">
        <v>119</v>
      </c>
      <c r="AI13" s="147" t="s">
        <v>120</v>
      </c>
    </row>
    <row r="14" spans="1:35">
      <c r="A14" s="1" t="s">
        <v>27</v>
      </c>
      <c r="B14" s="94">
        <v>-1.9254546226235172</v>
      </c>
      <c r="C14" s="81">
        <v>17.912383215214316</v>
      </c>
      <c r="D14" s="81">
        <v>47.66913997197107</v>
      </c>
      <c r="E14" s="81">
        <v>87.344815647646755</v>
      </c>
      <c r="F14" s="134">
        <v>127.0204913233224</v>
      </c>
      <c r="G14" s="134">
        <v>166.69616699899802</v>
      </c>
      <c r="H14" s="155"/>
      <c r="J14" s="1" t="s">
        <v>27</v>
      </c>
      <c r="K14" s="94">
        <v>-4</v>
      </c>
      <c r="L14" s="81">
        <v>17</v>
      </c>
      <c r="M14" s="81">
        <v>48</v>
      </c>
      <c r="N14" s="81">
        <v>90</v>
      </c>
      <c r="O14" s="81">
        <v>132</v>
      </c>
      <c r="P14" s="81">
        <v>174</v>
      </c>
      <c r="Q14" s="155"/>
      <c r="S14" s="1" t="s">
        <v>27</v>
      </c>
      <c r="T14" s="94">
        <v>-3</v>
      </c>
      <c r="U14" s="81">
        <v>18</v>
      </c>
      <c r="V14" s="81">
        <v>48</v>
      </c>
      <c r="W14" s="81">
        <v>89</v>
      </c>
      <c r="X14" s="81">
        <v>130</v>
      </c>
      <c r="Y14" s="81">
        <v>171</v>
      </c>
      <c r="Z14" s="155"/>
      <c r="AB14" s="1" t="s">
        <v>27</v>
      </c>
      <c r="AC14" s="94">
        <v>-1</v>
      </c>
      <c r="AD14" s="81">
        <v>18</v>
      </c>
      <c r="AE14" s="81">
        <v>47</v>
      </c>
      <c r="AF14" s="134">
        <v>86</v>
      </c>
      <c r="AG14" s="134">
        <v>124</v>
      </c>
      <c r="AH14" s="134">
        <v>163</v>
      </c>
      <c r="AI14" s="155"/>
    </row>
    <row r="15" spans="1:35">
      <c r="A15" s="1" t="s">
        <v>28</v>
      </c>
      <c r="B15" s="6">
        <v>1.2485994314305362</v>
      </c>
      <c r="C15" s="81">
        <v>52.826977809808902</v>
      </c>
      <c r="D15" s="134">
        <v>130.19454537737644</v>
      </c>
      <c r="E15" s="134">
        <v>233.35130213413319</v>
      </c>
      <c r="F15" s="134">
        <v>336.5080588908898</v>
      </c>
      <c r="G15" s="134">
        <v>439.66481564764655</v>
      </c>
      <c r="H15" s="155"/>
      <c r="J15" s="1" t="s">
        <v>28</v>
      </c>
      <c r="K15" s="94">
        <v>-1</v>
      </c>
      <c r="L15" s="81">
        <v>54</v>
      </c>
      <c r="M15" s="81">
        <v>136</v>
      </c>
      <c r="N15" s="81">
        <v>245</v>
      </c>
      <c r="O15" s="134">
        <v>354</v>
      </c>
      <c r="P15" s="134">
        <v>463</v>
      </c>
      <c r="Q15" s="155"/>
      <c r="S15" s="1" t="s">
        <v>28</v>
      </c>
      <c r="T15" s="94">
        <v>0</v>
      </c>
      <c r="U15" s="81">
        <v>53</v>
      </c>
      <c r="V15" s="81">
        <v>133</v>
      </c>
      <c r="W15" s="134">
        <v>239</v>
      </c>
      <c r="X15" s="134">
        <v>345</v>
      </c>
      <c r="Y15" s="134">
        <v>451</v>
      </c>
      <c r="Z15" s="155"/>
      <c r="AB15" s="1" t="s">
        <v>28</v>
      </c>
      <c r="AC15" s="6">
        <v>2</v>
      </c>
      <c r="AD15" s="81">
        <v>52</v>
      </c>
      <c r="AE15" s="134">
        <v>127</v>
      </c>
      <c r="AF15" s="134">
        <v>228</v>
      </c>
      <c r="AG15" s="134">
        <v>328</v>
      </c>
      <c r="AH15" s="134">
        <v>429</v>
      </c>
      <c r="AI15" s="155"/>
    </row>
    <row r="16" spans="1:35">
      <c r="A16" s="1" t="s">
        <v>29</v>
      </c>
      <c r="B16" s="6">
        <v>6.0096805125116166</v>
      </c>
      <c r="C16" s="81">
        <v>105.19886970170079</v>
      </c>
      <c r="D16" s="134">
        <v>253.98265348548449</v>
      </c>
      <c r="E16" s="134">
        <v>452.36103186386282</v>
      </c>
      <c r="F16" s="134">
        <v>650.73941024224132</v>
      </c>
      <c r="G16" s="134">
        <v>849.11778862061965</v>
      </c>
      <c r="H16" s="155"/>
      <c r="J16" s="1" t="s">
        <v>29</v>
      </c>
      <c r="K16" s="6">
        <v>4</v>
      </c>
      <c r="L16" s="81">
        <v>109</v>
      </c>
      <c r="M16" s="81">
        <v>266</v>
      </c>
      <c r="N16" s="134">
        <v>476</v>
      </c>
      <c r="O16" s="134">
        <v>686</v>
      </c>
      <c r="P16" s="134">
        <v>896</v>
      </c>
      <c r="Q16" s="155"/>
      <c r="S16" s="1" t="s">
        <v>29</v>
      </c>
      <c r="T16" s="6">
        <v>5</v>
      </c>
      <c r="U16" s="81">
        <v>107</v>
      </c>
      <c r="V16" s="134">
        <v>260</v>
      </c>
      <c r="W16" s="134">
        <v>464</v>
      </c>
      <c r="X16" s="134">
        <v>668</v>
      </c>
      <c r="Y16" s="134">
        <v>872</v>
      </c>
      <c r="Z16" s="155"/>
      <c r="AB16" s="1" t="s">
        <v>29</v>
      </c>
      <c r="AC16" s="6">
        <v>6</v>
      </c>
      <c r="AD16" s="134">
        <v>103</v>
      </c>
      <c r="AE16" s="134">
        <v>248</v>
      </c>
      <c r="AF16" s="134">
        <v>441</v>
      </c>
      <c r="AG16" s="134">
        <v>634</v>
      </c>
      <c r="AH16" s="134">
        <v>827</v>
      </c>
      <c r="AI16" s="155"/>
    </row>
    <row r="17" spans="1:35">
      <c r="A17" s="82" t="s">
        <v>30</v>
      </c>
      <c r="B17" s="83">
        <v>15.928599431430536</v>
      </c>
      <c r="C17" s="103">
        <v>214.30697780980884</v>
      </c>
      <c r="D17" s="103">
        <v>511.87454537737619</v>
      </c>
      <c r="E17" s="103">
        <v>908.63130213413319</v>
      </c>
      <c r="F17" s="103">
        <v>1305.388058890891</v>
      </c>
      <c r="G17" s="103">
        <v>1702.1448156476479</v>
      </c>
      <c r="H17" s="154"/>
      <c r="J17" s="82" t="s">
        <v>30</v>
      </c>
      <c r="K17" s="83">
        <v>15</v>
      </c>
      <c r="L17" s="84">
        <v>224</v>
      </c>
      <c r="M17" s="103">
        <v>539</v>
      </c>
      <c r="N17" s="103">
        <v>958</v>
      </c>
      <c r="O17" s="103">
        <v>1378</v>
      </c>
      <c r="P17" s="103">
        <v>1797</v>
      </c>
      <c r="Q17" s="154"/>
      <c r="S17" s="82" t="s">
        <v>30</v>
      </c>
      <c r="T17" s="83">
        <v>16</v>
      </c>
      <c r="U17" s="103">
        <v>219</v>
      </c>
      <c r="V17" s="103">
        <v>525</v>
      </c>
      <c r="W17" s="103">
        <v>933</v>
      </c>
      <c r="X17" s="103">
        <v>1341</v>
      </c>
      <c r="Y17" s="103">
        <v>1749</v>
      </c>
      <c r="Z17" s="154"/>
      <c r="AB17" s="82" t="s">
        <v>30</v>
      </c>
      <c r="AC17" s="83">
        <v>16</v>
      </c>
      <c r="AD17" s="103">
        <v>209</v>
      </c>
      <c r="AE17" s="103">
        <v>499</v>
      </c>
      <c r="AF17" s="103">
        <v>885</v>
      </c>
      <c r="AG17" s="103">
        <v>1272</v>
      </c>
      <c r="AH17" s="103">
        <v>1658</v>
      </c>
      <c r="AI17" s="154"/>
    </row>
    <row r="19" spans="1:35" s="109" customFormat="1" ht="21" customHeight="1" thickBot="1">
      <c r="A19" s="109" t="s">
        <v>56</v>
      </c>
      <c r="H19" s="149"/>
      <c r="J19" s="109" t="s">
        <v>59</v>
      </c>
      <c r="Q19" s="149"/>
      <c r="S19" s="109" t="s">
        <v>62</v>
      </c>
      <c r="Z19" s="149"/>
      <c r="AB19" s="109" t="s">
        <v>65</v>
      </c>
      <c r="AI19" s="149"/>
    </row>
    <row r="20" spans="1:35">
      <c r="A20" s="181" t="s">
        <v>124</v>
      </c>
      <c r="B20" s="181"/>
      <c r="C20" s="181"/>
      <c r="D20" s="181"/>
      <c r="E20" s="181"/>
      <c r="F20" s="181"/>
      <c r="G20" s="181"/>
      <c r="H20" s="181"/>
      <c r="J20" s="181" t="s">
        <v>125</v>
      </c>
      <c r="K20" s="181"/>
      <c r="L20" s="181"/>
      <c r="M20" s="181"/>
      <c r="N20" s="181"/>
      <c r="O20" s="181"/>
      <c r="P20" s="181"/>
      <c r="Q20" s="181"/>
      <c r="S20" s="181" t="s">
        <v>126</v>
      </c>
      <c r="T20" s="181"/>
      <c r="U20" s="181"/>
      <c r="V20" s="181"/>
      <c r="W20" s="181"/>
      <c r="X20" s="181"/>
      <c r="Y20" s="181"/>
      <c r="Z20" s="181"/>
      <c r="AB20" s="181" t="s">
        <v>126</v>
      </c>
      <c r="AC20" s="181"/>
      <c r="AD20" s="181"/>
      <c r="AE20" s="181"/>
      <c r="AF20" s="181"/>
      <c r="AG20" s="181"/>
      <c r="AH20" s="181"/>
      <c r="AI20" s="181"/>
    </row>
    <row r="21" spans="1:35">
      <c r="A21" s="85" t="s">
        <v>6</v>
      </c>
      <c r="B21" s="85" t="s">
        <v>114</v>
      </c>
      <c r="C21" s="85" t="s">
        <v>115</v>
      </c>
      <c r="D21" s="85" t="s">
        <v>116</v>
      </c>
      <c r="E21" s="85" t="s">
        <v>117</v>
      </c>
      <c r="F21" s="85" t="s">
        <v>118</v>
      </c>
      <c r="G21" s="85" t="s">
        <v>119</v>
      </c>
      <c r="H21" s="150" t="s">
        <v>120</v>
      </c>
      <c r="J21" s="85" t="s">
        <v>6</v>
      </c>
      <c r="K21" s="85" t="s">
        <v>114</v>
      </c>
      <c r="L21" s="85" t="s">
        <v>115</v>
      </c>
      <c r="M21" s="85" t="s">
        <v>116</v>
      </c>
      <c r="N21" s="85" t="s">
        <v>117</v>
      </c>
      <c r="O21" s="85" t="s">
        <v>118</v>
      </c>
      <c r="P21" s="85" t="s">
        <v>119</v>
      </c>
      <c r="Q21" s="150" t="s">
        <v>120</v>
      </c>
      <c r="S21" s="85" t="s">
        <v>6</v>
      </c>
      <c r="T21" s="85" t="s">
        <v>114</v>
      </c>
      <c r="U21" s="85" t="s">
        <v>115</v>
      </c>
      <c r="V21" s="85" t="s">
        <v>116</v>
      </c>
      <c r="W21" s="85" t="s">
        <v>117</v>
      </c>
      <c r="X21" s="85" t="s">
        <v>118</v>
      </c>
      <c r="Y21" s="85" t="s">
        <v>119</v>
      </c>
      <c r="Z21" s="150" t="s">
        <v>120</v>
      </c>
      <c r="AB21" s="85" t="s">
        <v>6</v>
      </c>
      <c r="AC21" s="85" t="s">
        <v>114</v>
      </c>
      <c r="AD21" s="85" t="s">
        <v>115</v>
      </c>
      <c r="AE21" s="85" t="s">
        <v>116</v>
      </c>
      <c r="AF21" s="85" t="s">
        <v>117</v>
      </c>
      <c r="AG21" s="85" t="s">
        <v>118</v>
      </c>
      <c r="AH21" s="85" t="s">
        <v>119</v>
      </c>
      <c r="AI21" s="150" t="s">
        <v>120</v>
      </c>
    </row>
    <row r="22" spans="1:35">
      <c r="A22" s="87" t="s">
        <v>27</v>
      </c>
      <c r="B22" s="135">
        <v>3.2323832152143215</v>
      </c>
      <c r="C22" s="135">
        <v>23.070221053052165</v>
      </c>
      <c r="D22" s="135">
        <v>52.826977809808902</v>
      </c>
      <c r="E22" s="135">
        <v>92.502653485484572</v>
      </c>
      <c r="F22" s="135">
        <v>132.17832916116026</v>
      </c>
      <c r="G22" s="135">
        <v>171.85400483683588</v>
      </c>
      <c r="H22" s="151"/>
      <c r="J22" s="87" t="s">
        <v>27</v>
      </c>
      <c r="K22" s="135">
        <v>1</v>
      </c>
      <c r="L22" s="135">
        <v>22</v>
      </c>
      <c r="M22" s="135">
        <v>54</v>
      </c>
      <c r="N22" s="135">
        <v>96</v>
      </c>
      <c r="O22" s="135">
        <v>138</v>
      </c>
      <c r="P22" s="135">
        <v>180</v>
      </c>
      <c r="Q22" s="151"/>
      <c r="S22" s="87" t="s">
        <v>27</v>
      </c>
      <c r="T22" s="135">
        <v>3</v>
      </c>
      <c r="U22" s="135">
        <v>28</v>
      </c>
      <c r="V22" s="135">
        <v>53</v>
      </c>
      <c r="W22" s="135">
        <v>94</v>
      </c>
      <c r="X22" s="135">
        <v>135</v>
      </c>
      <c r="Y22" s="135">
        <v>176</v>
      </c>
      <c r="Z22" s="151"/>
      <c r="AB22" s="87" t="s">
        <v>27</v>
      </c>
      <c r="AC22" s="135">
        <v>4</v>
      </c>
      <c r="AD22" s="135">
        <v>23</v>
      </c>
      <c r="AE22" s="135">
        <v>52</v>
      </c>
      <c r="AF22" s="135">
        <v>91</v>
      </c>
      <c r="AG22" s="135">
        <v>129</v>
      </c>
      <c r="AH22" s="135">
        <v>168</v>
      </c>
      <c r="AI22" s="151"/>
    </row>
    <row r="23" spans="1:35">
      <c r="A23" s="89" t="s">
        <v>28</v>
      </c>
      <c r="B23" s="101">
        <v>14.658977809808917</v>
      </c>
      <c r="C23" s="101">
        <v>66.237356188187292</v>
      </c>
      <c r="D23" s="101">
        <v>143.60492375575484</v>
      </c>
      <c r="E23" s="101">
        <v>246.76168051251153</v>
      </c>
      <c r="F23" s="101">
        <v>349.91843726926817</v>
      </c>
      <c r="G23" s="101">
        <v>453.07519402602492</v>
      </c>
      <c r="H23" s="152"/>
      <c r="J23" s="89" t="s">
        <v>28</v>
      </c>
      <c r="K23" s="101">
        <v>13</v>
      </c>
      <c r="L23" s="101">
        <v>68</v>
      </c>
      <c r="M23" s="101">
        <v>150</v>
      </c>
      <c r="N23" s="101">
        <v>259</v>
      </c>
      <c r="O23" s="101">
        <v>368</v>
      </c>
      <c r="P23" s="101">
        <v>477</v>
      </c>
      <c r="Q23" s="152"/>
      <c r="S23" s="89" t="s">
        <v>28</v>
      </c>
      <c r="T23" s="101">
        <v>14</v>
      </c>
      <c r="U23" s="101">
        <v>67</v>
      </c>
      <c r="V23" s="101">
        <v>147</v>
      </c>
      <c r="W23" s="101">
        <v>250</v>
      </c>
      <c r="X23" s="101">
        <v>359</v>
      </c>
      <c r="Y23" s="101">
        <v>465</v>
      </c>
      <c r="Z23" s="152"/>
      <c r="AB23" s="89" t="s">
        <v>28</v>
      </c>
      <c r="AC23" s="101">
        <v>15</v>
      </c>
      <c r="AD23" s="101">
        <v>65</v>
      </c>
      <c r="AE23" s="101">
        <v>140</v>
      </c>
      <c r="AF23" s="101">
        <v>241</v>
      </c>
      <c r="AG23" s="101">
        <v>341</v>
      </c>
      <c r="AH23" s="101">
        <v>442</v>
      </c>
      <c r="AI23" s="152"/>
    </row>
    <row r="24" spans="1:35">
      <c r="A24" s="89" t="s">
        <v>29</v>
      </c>
      <c r="B24" s="101">
        <v>31.798869701700813</v>
      </c>
      <c r="C24" s="101">
        <v>130.98805889088999</v>
      </c>
      <c r="D24" s="101">
        <v>279.77184267467368</v>
      </c>
      <c r="E24" s="101">
        <v>478.15022105305195</v>
      </c>
      <c r="F24" s="101">
        <v>676.52859943143039</v>
      </c>
      <c r="G24" s="101">
        <v>874.90697780980872</v>
      </c>
      <c r="H24" s="152"/>
      <c r="J24" s="89" t="s">
        <v>29</v>
      </c>
      <c r="K24" s="101">
        <v>32</v>
      </c>
      <c r="L24" s="101">
        <v>136</v>
      </c>
      <c r="M24" s="101">
        <v>294</v>
      </c>
      <c r="N24" s="101">
        <v>503</v>
      </c>
      <c r="O24" s="101">
        <v>713</v>
      </c>
      <c r="P24" s="101">
        <v>923</v>
      </c>
      <c r="Q24" s="152"/>
      <c r="S24" s="89" t="s">
        <v>29</v>
      </c>
      <c r="T24" s="101">
        <v>32</v>
      </c>
      <c r="U24" s="101">
        <v>134</v>
      </c>
      <c r="V24" s="101">
        <v>287</v>
      </c>
      <c r="W24" s="101">
        <v>491</v>
      </c>
      <c r="X24" s="101">
        <v>695</v>
      </c>
      <c r="Y24" s="101">
        <v>898</v>
      </c>
      <c r="Z24" s="152"/>
      <c r="AB24" s="89" t="s">
        <v>29</v>
      </c>
      <c r="AC24" s="101">
        <v>31</v>
      </c>
      <c r="AD24" s="101">
        <v>128</v>
      </c>
      <c r="AE24" s="101">
        <v>273</v>
      </c>
      <c r="AF24" s="101">
        <v>466</v>
      </c>
      <c r="AG24" s="101">
        <v>659</v>
      </c>
      <c r="AH24" s="101">
        <v>852</v>
      </c>
      <c r="AI24" s="152"/>
    </row>
    <row r="25" spans="1:35">
      <c r="A25" s="85" t="s">
        <v>30</v>
      </c>
      <c r="B25" s="103">
        <v>67.506977809808916</v>
      </c>
      <c r="C25" s="103">
        <v>265.88535618818719</v>
      </c>
      <c r="D25" s="103">
        <v>563.45292375575457</v>
      </c>
      <c r="E25" s="103">
        <v>960.20968051251157</v>
      </c>
      <c r="F25" s="103">
        <v>1356.9664372692694</v>
      </c>
      <c r="G25" s="103">
        <v>1753.7231940260258</v>
      </c>
      <c r="H25" s="156"/>
      <c r="J25" s="85" t="s">
        <v>30</v>
      </c>
      <c r="K25" s="103">
        <v>69</v>
      </c>
      <c r="L25" s="103">
        <v>279</v>
      </c>
      <c r="M25" s="103">
        <v>594</v>
      </c>
      <c r="N25" s="103">
        <v>1013</v>
      </c>
      <c r="O25" s="103">
        <v>1432</v>
      </c>
      <c r="P25" s="103">
        <v>1852</v>
      </c>
      <c r="Q25" s="156"/>
      <c r="S25" s="85" t="s">
        <v>30</v>
      </c>
      <c r="T25" s="103">
        <v>69</v>
      </c>
      <c r="U25" s="103">
        <v>272</v>
      </c>
      <c r="V25" s="103">
        <v>578</v>
      </c>
      <c r="W25" s="103">
        <v>986</v>
      </c>
      <c r="X25" s="103">
        <v>1394</v>
      </c>
      <c r="Y25" s="103">
        <v>1802</v>
      </c>
      <c r="Z25" s="156"/>
      <c r="AB25" s="85" t="s">
        <v>30</v>
      </c>
      <c r="AC25" s="103">
        <v>66</v>
      </c>
      <c r="AD25" s="103">
        <v>259</v>
      </c>
      <c r="AE25" s="103">
        <v>549</v>
      </c>
      <c r="AF25" s="103">
        <v>935</v>
      </c>
      <c r="AG25" s="103">
        <v>1322</v>
      </c>
      <c r="AH25" s="103">
        <v>1788</v>
      </c>
      <c r="AI25" s="156"/>
    </row>
    <row r="28" spans="1:35" s="146" customFormat="1" ht="28.5" customHeight="1">
      <c r="A28" s="145" t="s">
        <v>50</v>
      </c>
      <c r="H28" s="148"/>
      <c r="Q28" s="148"/>
      <c r="Z28" s="148"/>
      <c r="AI28" s="148"/>
    </row>
    <row r="30" spans="1:35" s="109" customFormat="1" ht="15.75" thickBot="1">
      <c r="A30" s="109" t="s">
        <v>66</v>
      </c>
      <c r="H30" s="149"/>
      <c r="J30" s="109" t="s">
        <v>69</v>
      </c>
      <c r="Q30" s="149"/>
      <c r="S30" s="109" t="s">
        <v>74</v>
      </c>
      <c r="Z30" s="149"/>
      <c r="AB30" s="109" t="s">
        <v>71</v>
      </c>
      <c r="AI30" s="149"/>
    </row>
    <row r="31" spans="1:35">
      <c r="A31" s="181" t="s">
        <v>111</v>
      </c>
      <c r="B31" s="181"/>
      <c r="C31" s="181"/>
      <c r="D31" s="181"/>
      <c r="E31" s="181"/>
      <c r="F31" s="181"/>
      <c r="G31" s="181"/>
      <c r="H31" s="181"/>
      <c r="J31" s="181" t="s">
        <v>112</v>
      </c>
      <c r="K31" s="181"/>
      <c r="L31" s="181"/>
      <c r="M31" s="181"/>
      <c r="N31" s="181"/>
      <c r="O31" s="181"/>
      <c r="P31" s="181"/>
      <c r="Q31" s="181"/>
      <c r="S31" s="181" t="s">
        <v>113</v>
      </c>
      <c r="T31" s="181"/>
      <c r="U31" s="181"/>
      <c r="V31" s="181"/>
      <c r="W31" s="181"/>
      <c r="X31" s="181"/>
      <c r="Y31" s="181"/>
      <c r="Z31" s="181"/>
      <c r="AB31" s="181" t="s">
        <v>113</v>
      </c>
      <c r="AC31" s="181"/>
      <c r="AD31" s="181"/>
      <c r="AE31" s="181"/>
      <c r="AF31" s="181"/>
      <c r="AG31" s="181"/>
      <c r="AH31" s="181"/>
      <c r="AI31" s="181"/>
    </row>
    <row r="32" spans="1:35">
      <c r="A32" s="85" t="s">
        <v>6</v>
      </c>
      <c r="B32" s="85" t="s">
        <v>114</v>
      </c>
      <c r="C32" s="85" t="s">
        <v>115</v>
      </c>
      <c r="D32" s="85" t="s">
        <v>116</v>
      </c>
      <c r="E32" s="85" t="s">
        <v>117</v>
      </c>
      <c r="F32" s="85" t="s">
        <v>118</v>
      </c>
      <c r="G32" s="85" t="s">
        <v>119</v>
      </c>
      <c r="H32" s="150" t="s">
        <v>120</v>
      </c>
      <c r="J32" s="85" t="s">
        <v>6</v>
      </c>
      <c r="K32" s="85" t="s">
        <v>114</v>
      </c>
      <c r="L32" s="85" t="s">
        <v>115</v>
      </c>
      <c r="M32" s="85" t="s">
        <v>116</v>
      </c>
      <c r="N32" s="85" t="s">
        <v>117</v>
      </c>
      <c r="O32" s="85" t="s">
        <v>118</v>
      </c>
      <c r="P32" s="85" t="s">
        <v>119</v>
      </c>
      <c r="Q32" s="150" t="s">
        <v>120</v>
      </c>
      <c r="S32" s="85" t="s">
        <v>6</v>
      </c>
      <c r="T32" s="85" t="s">
        <v>114</v>
      </c>
      <c r="U32" s="85" t="s">
        <v>115</v>
      </c>
      <c r="V32" s="85" t="s">
        <v>116</v>
      </c>
      <c r="W32" s="85" t="s">
        <v>117</v>
      </c>
      <c r="X32" s="85" t="s">
        <v>118</v>
      </c>
      <c r="Y32" s="85" t="s">
        <v>119</v>
      </c>
      <c r="Z32" s="150" t="s">
        <v>120</v>
      </c>
      <c r="AB32" s="85" t="s">
        <v>6</v>
      </c>
      <c r="AC32" s="85" t="s">
        <v>114</v>
      </c>
      <c r="AD32" s="85" t="s">
        <v>115</v>
      </c>
      <c r="AE32" s="85" t="s">
        <v>116</v>
      </c>
      <c r="AF32" s="85" t="s">
        <v>117</v>
      </c>
      <c r="AG32" s="85" t="s">
        <v>118</v>
      </c>
      <c r="AH32" s="85" t="s">
        <v>119</v>
      </c>
      <c r="AI32" s="150" t="s">
        <v>120</v>
      </c>
    </row>
    <row r="33" spans="1:35">
      <c r="A33" s="87" t="s">
        <v>27</v>
      </c>
      <c r="B33" s="97">
        <v>-10</v>
      </c>
      <c r="C33" s="98">
        <v>4</v>
      </c>
      <c r="D33" s="98">
        <v>24</v>
      </c>
      <c r="E33" s="98">
        <v>51</v>
      </c>
      <c r="F33" s="98">
        <v>77</v>
      </c>
      <c r="G33" s="98">
        <v>104</v>
      </c>
      <c r="H33" s="151"/>
      <c r="J33" s="87" t="s">
        <v>27</v>
      </c>
      <c r="K33" s="97">
        <v>-13</v>
      </c>
      <c r="L33" s="98">
        <v>3</v>
      </c>
      <c r="M33" s="98">
        <v>28</v>
      </c>
      <c r="N33" s="98">
        <v>61</v>
      </c>
      <c r="O33" s="98">
        <v>94</v>
      </c>
      <c r="P33" s="98">
        <v>127</v>
      </c>
      <c r="Q33" s="151"/>
      <c r="S33" s="87" t="s">
        <v>27</v>
      </c>
      <c r="T33" s="97">
        <v>-11</v>
      </c>
      <c r="U33" s="98">
        <v>4</v>
      </c>
      <c r="V33" s="98">
        <v>26</v>
      </c>
      <c r="W33" s="98">
        <v>55</v>
      </c>
      <c r="X33" s="98">
        <v>84</v>
      </c>
      <c r="Y33" s="98">
        <v>114</v>
      </c>
      <c r="Z33" s="151"/>
      <c r="AB33" s="87" t="s">
        <v>27</v>
      </c>
      <c r="AC33" s="97">
        <v>-8</v>
      </c>
      <c r="AD33" s="98">
        <v>4</v>
      </c>
      <c r="AE33" s="98">
        <v>23</v>
      </c>
      <c r="AF33" s="98">
        <v>47</v>
      </c>
      <c r="AG33" s="98">
        <v>72</v>
      </c>
      <c r="AH33" s="98">
        <v>97</v>
      </c>
      <c r="AI33" s="151"/>
    </row>
    <row r="34" spans="1:35">
      <c r="A34" s="89" t="s">
        <v>28</v>
      </c>
      <c r="B34" s="99">
        <v>-19</v>
      </c>
      <c r="C34" s="100">
        <v>16</v>
      </c>
      <c r="D34" s="100">
        <v>68</v>
      </c>
      <c r="E34" s="100">
        <v>138</v>
      </c>
      <c r="F34" s="100">
        <v>207</v>
      </c>
      <c r="G34" s="100">
        <v>277</v>
      </c>
      <c r="H34" s="152"/>
      <c r="J34" s="89" t="s">
        <v>28</v>
      </c>
      <c r="K34" s="99">
        <v>-24</v>
      </c>
      <c r="L34" s="100">
        <v>19</v>
      </c>
      <c r="M34" s="100">
        <v>83</v>
      </c>
      <c r="N34" s="100">
        <v>169</v>
      </c>
      <c r="O34" s="100">
        <v>255</v>
      </c>
      <c r="P34" s="100">
        <v>341</v>
      </c>
      <c r="Q34" s="152"/>
      <c r="S34" s="89" t="s">
        <v>28</v>
      </c>
      <c r="T34" s="99">
        <v>-21</v>
      </c>
      <c r="U34" s="100">
        <v>17</v>
      </c>
      <c r="V34" s="100">
        <v>74</v>
      </c>
      <c r="W34" s="100">
        <v>151</v>
      </c>
      <c r="X34" s="100">
        <v>227</v>
      </c>
      <c r="Y34" s="100">
        <v>303</v>
      </c>
      <c r="Z34" s="152"/>
      <c r="AB34" s="89" t="s">
        <v>28</v>
      </c>
      <c r="AC34" s="99">
        <v>-17</v>
      </c>
      <c r="AD34" s="100">
        <v>15</v>
      </c>
      <c r="AE34" s="100">
        <v>64</v>
      </c>
      <c r="AF34" s="100">
        <v>128</v>
      </c>
      <c r="AG34" s="100">
        <v>192</v>
      </c>
      <c r="AH34" s="100">
        <v>257</v>
      </c>
      <c r="AI34" s="152"/>
    </row>
    <row r="35" spans="1:35">
      <c r="A35" s="89" t="s">
        <v>29</v>
      </c>
      <c r="B35" s="99">
        <v>-32</v>
      </c>
      <c r="C35" s="100">
        <v>35</v>
      </c>
      <c r="D35" s="100">
        <v>135</v>
      </c>
      <c r="E35" s="100">
        <v>269</v>
      </c>
      <c r="F35" s="100">
        <v>403</v>
      </c>
      <c r="G35" s="100">
        <v>536</v>
      </c>
      <c r="H35" s="153"/>
      <c r="J35" s="89" t="s">
        <v>29</v>
      </c>
      <c r="K35" s="99">
        <v>-41</v>
      </c>
      <c r="L35" s="100">
        <v>42</v>
      </c>
      <c r="M35" s="100">
        <v>166</v>
      </c>
      <c r="N35" s="100">
        <v>331</v>
      </c>
      <c r="O35" s="100">
        <v>496</v>
      </c>
      <c r="P35" s="100">
        <v>661</v>
      </c>
      <c r="Q35" s="153"/>
      <c r="S35" s="89" t="s">
        <v>29</v>
      </c>
      <c r="T35" s="99">
        <v>-36</v>
      </c>
      <c r="U35" s="100">
        <v>38</v>
      </c>
      <c r="V35" s="100">
        <v>148</v>
      </c>
      <c r="W35" s="100">
        <v>294</v>
      </c>
      <c r="X35" s="100">
        <v>441</v>
      </c>
      <c r="Y35" s="100">
        <v>588</v>
      </c>
      <c r="Z35" s="153"/>
      <c r="AB35" s="89" t="s">
        <v>29</v>
      </c>
      <c r="AC35" s="99">
        <v>-29</v>
      </c>
      <c r="AD35" s="100">
        <v>33</v>
      </c>
      <c r="AE35" s="100">
        <v>126</v>
      </c>
      <c r="AF35" s="100">
        <v>250</v>
      </c>
      <c r="AG35" s="100">
        <v>374</v>
      </c>
      <c r="AH35" s="113">
        <v>498</v>
      </c>
      <c r="AI35" s="153"/>
    </row>
    <row r="36" spans="1:35">
      <c r="A36" s="85" t="s">
        <v>30</v>
      </c>
      <c r="B36" s="102">
        <v>-60</v>
      </c>
      <c r="C36" s="84">
        <v>74</v>
      </c>
      <c r="D36" s="84">
        <v>274</v>
      </c>
      <c r="E36" s="84">
        <v>542</v>
      </c>
      <c r="F36" s="96">
        <v>809</v>
      </c>
      <c r="G36" s="96">
        <v>1076</v>
      </c>
      <c r="H36" s="154"/>
      <c r="J36" s="85" t="s">
        <v>30</v>
      </c>
      <c r="K36" s="102">
        <v>-76</v>
      </c>
      <c r="L36" s="84">
        <v>90</v>
      </c>
      <c r="M36" s="84">
        <v>337</v>
      </c>
      <c r="N36" s="84">
        <v>668</v>
      </c>
      <c r="O36" s="84">
        <v>998</v>
      </c>
      <c r="P36" s="96">
        <v>1328</v>
      </c>
      <c r="Q36" s="154"/>
      <c r="S36" s="85" t="s">
        <v>30</v>
      </c>
      <c r="T36" s="102">
        <v>-66</v>
      </c>
      <c r="U36" s="84">
        <v>80</v>
      </c>
      <c r="V36" s="84">
        <v>308</v>
      </c>
      <c r="W36" s="84">
        <v>594</v>
      </c>
      <c r="X36" s="96">
        <v>887</v>
      </c>
      <c r="Y36" s="96">
        <v>1180</v>
      </c>
      <c r="Z36" s="154"/>
      <c r="AB36" s="85" t="s">
        <v>30</v>
      </c>
      <c r="AC36" s="102">
        <v>-55</v>
      </c>
      <c r="AD36" s="84">
        <v>69</v>
      </c>
      <c r="AE36" s="84">
        <v>255</v>
      </c>
      <c r="AF36" s="96">
        <v>503</v>
      </c>
      <c r="AG36" s="96">
        <v>751</v>
      </c>
      <c r="AH36" s="96">
        <v>999</v>
      </c>
      <c r="AI36" s="154"/>
    </row>
    <row r="37" spans="1:35" s="80" customFormat="1">
      <c r="A37" s="105"/>
      <c r="B37" s="100"/>
      <c r="C37" s="100"/>
      <c r="D37" s="100"/>
      <c r="E37" s="100"/>
      <c r="F37" s="100"/>
      <c r="G37" s="100"/>
      <c r="H37" s="153"/>
      <c r="J37" s="105"/>
      <c r="K37" s="100"/>
      <c r="L37" s="100"/>
      <c r="M37" s="100"/>
      <c r="N37" s="100"/>
      <c r="O37" s="100"/>
      <c r="P37" s="100"/>
      <c r="Q37" s="153"/>
      <c r="S37" s="105"/>
      <c r="T37" s="100"/>
      <c r="U37" s="100"/>
      <c r="V37" s="100"/>
      <c r="W37" s="100"/>
      <c r="X37" s="100"/>
      <c r="Y37" s="100"/>
      <c r="Z37" s="153"/>
      <c r="AB37" s="105"/>
      <c r="AC37" s="100"/>
      <c r="AD37" s="100"/>
      <c r="AE37" s="100"/>
      <c r="AF37" s="100"/>
      <c r="AG37" s="100"/>
      <c r="AH37" s="100"/>
      <c r="AI37" s="153"/>
    </row>
    <row r="38" spans="1:35" s="109" customFormat="1" ht="15.75" thickBot="1">
      <c r="A38" s="109" t="s">
        <v>67</v>
      </c>
      <c r="H38" s="149"/>
      <c r="J38" s="109" t="s">
        <v>77</v>
      </c>
      <c r="Q38" s="149"/>
      <c r="S38" s="109" t="s">
        <v>75</v>
      </c>
      <c r="Z38" s="149"/>
      <c r="AB38" s="109" t="s">
        <v>72</v>
      </c>
      <c r="AI38" s="149"/>
    </row>
    <row r="39" spans="1:35">
      <c r="A39" s="181" t="s">
        <v>121</v>
      </c>
      <c r="B39" s="181"/>
      <c r="C39" s="181"/>
      <c r="D39" s="181"/>
      <c r="E39" s="181"/>
      <c r="F39" s="181"/>
      <c r="G39" s="181"/>
      <c r="H39" s="181"/>
      <c r="J39" s="181" t="s">
        <v>122</v>
      </c>
      <c r="K39" s="181"/>
      <c r="L39" s="181"/>
      <c r="M39" s="181"/>
      <c r="N39" s="181"/>
      <c r="O39" s="181"/>
      <c r="P39" s="181"/>
      <c r="Q39" s="181"/>
      <c r="S39" s="181" t="s">
        <v>122</v>
      </c>
      <c r="T39" s="181"/>
      <c r="U39" s="181"/>
      <c r="V39" s="181"/>
      <c r="W39" s="181"/>
      <c r="X39" s="181"/>
      <c r="Y39" s="181"/>
      <c r="Z39" s="181"/>
      <c r="AB39" s="181" t="s">
        <v>123</v>
      </c>
      <c r="AC39" s="181"/>
      <c r="AD39" s="181"/>
      <c r="AE39" s="181"/>
      <c r="AF39" s="181"/>
      <c r="AG39" s="181"/>
      <c r="AH39" s="181"/>
      <c r="AI39" s="181"/>
    </row>
    <row r="40" spans="1:35">
      <c r="A40" s="82" t="s">
        <v>6</v>
      </c>
      <c r="B40" s="93" t="s">
        <v>114</v>
      </c>
      <c r="C40" s="93" t="s">
        <v>115</v>
      </c>
      <c r="D40" s="93" t="s">
        <v>116</v>
      </c>
      <c r="E40" s="93" t="s">
        <v>117</v>
      </c>
      <c r="F40" s="93" t="s">
        <v>118</v>
      </c>
      <c r="G40" s="93" t="s">
        <v>119</v>
      </c>
      <c r="H40" s="147" t="s">
        <v>120</v>
      </c>
      <c r="J40" s="92" t="s">
        <v>6</v>
      </c>
      <c r="K40" s="93" t="s">
        <v>114</v>
      </c>
      <c r="L40" s="93" t="s">
        <v>115</v>
      </c>
      <c r="M40" s="93" t="s">
        <v>116</v>
      </c>
      <c r="N40" s="93" t="s">
        <v>117</v>
      </c>
      <c r="O40" s="93" t="s">
        <v>118</v>
      </c>
      <c r="P40" s="93" t="s">
        <v>119</v>
      </c>
      <c r="Q40" s="147" t="s">
        <v>120</v>
      </c>
      <c r="S40" s="92" t="s">
        <v>6</v>
      </c>
      <c r="T40" s="93" t="s">
        <v>114</v>
      </c>
      <c r="U40" s="93" t="s">
        <v>115</v>
      </c>
      <c r="V40" s="93" t="s">
        <v>116</v>
      </c>
      <c r="W40" s="93" t="s">
        <v>117</v>
      </c>
      <c r="X40" s="93" t="s">
        <v>118</v>
      </c>
      <c r="Y40" s="93" t="s">
        <v>119</v>
      </c>
      <c r="Z40" s="147" t="s">
        <v>120</v>
      </c>
      <c r="AB40" s="92" t="s">
        <v>6</v>
      </c>
      <c r="AC40" s="93" t="s">
        <v>114</v>
      </c>
      <c r="AD40" s="93" t="s">
        <v>115</v>
      </c>
      <c r="AE40" s="93" t="s">
        <v>116</v>
      </c>
      <c r="AF40" s="93" t="s">
        <v>117</v>
      </c>
      <c r="AG40" s="93" t="s">
        <v>118</v>
      </c>
      <c r="AH40" s="93" t="s">
        <v>119</v>
      </c>
      <c r="AI40" s="147" t="s">
        <v>120</v>
      </c>
    </row>
    <row r="41" spans="1:35">
      <c r="A41" s="1" t="s">
        <v>27</v>
      </c>
      <c r="B41" s="94">
        <v>-3</v>
      </c>
      <c r="C41" s="81">
        <v>11</v>
      </c>
      <c r="D41" s="81">
        <v>31</v>
      </c>
      <c r="E41" s="81">
        <v>58</v>
      </c>
      <c r="F41" s="81">
        <v>84</v>
      </c>
      <c r="G41" s="81">
        <v>111</v>
      </c>
      <c r="H41" s="155"/>
      <c r="J41" s="1" t="s">
        <v>27</v>
      </c>
      <c r="K41" s="94">
        <v>-5</v>
      </c>
      <c r="L41" s="81">
        <v>12</v>
      </c>
      <c r="M41" s="81">
        <v>37</v>
      </c>
      <c r="N41" s="81">
        <v>70</v>
      </c>
      <c r="O41" s="81">
        <v>103</v>
      </c>
      <c r="P41" s="81">
        <v>136</v>
      </c>
      <c r="Q41" s="155"/>
      <c r="S41" s="1" t="s">
        <v>27</v>
      </c>
      <c r="T41" s="94">
        <v>-3</v>
      </c>
      <c r="U41" s="81">
        <v>11</v>
      </c>
      <c r="V41" s="81">
        <v>33</v>
      </c>
      <c r="W41" s="81">
        <v>63</v>
      </c>
      <c r="X41" s="81">
        <v>92</v>
      </c>
      <c r="Y41" s="81">
        <v>121</v>
      </c>
      <c r="Z41" s="155"/>
      <c r="AB41" s="1" t="s">
        <v>27</v>
      </c>
      <c r="AC41" s="94">
        <v>-2</v>
      </c>
      <c r="AD41" s="81">
        <v>10</v>
      </c>
      <c r="AE41" s="81">
        <v>29</v>
      </c>
      <c r="AF41" s="81">
        <v>54</v>
      </c>
      <c r="AG41" s="95">
        <v>79</v>
      </c>
      <c r="AH41" s="95">
        <v>103</v>
      </c>
      <c r="AI41" s="155"/>
    </row>
    <row r="42" spans="1:35">
      <c r="A42" s="1" t="s">
        <v>28</v>
      </c>
      <c r="B42" s="94">
        <v>0</v>
      </c>
      <c r="C42" s="81">
        <v>34</v>
      </c>
      <c r="D42" s="81">
        <v>86</v>
      </c>
      <c r="E42" s="81">
        <v>156</v>
      </c>
      <c r="F42" s="95">
        <v>226</v>
      </c>
      <c r="G42" s="95">
        <v>295</v>
      </c>
      <c r="H42" s="155"/>
      <c r="J42" s="1" t="s">
        <v>28</v>
      </c>
      <c r="K42" s="94">
        <v>-2</v>
      </c>
      <c r="L42" s="81">
        <v>41</v>
      </c>
      <c r="M42" s="81">
        <v>105</v>
      </c>
      <c r="N42" s="81">
        <v>191</v>
      </c>
      <c r="O42" s="81">
        <v>277</v>
      </c>
      <c r="P42" s="95">
        <v>363</v>
      </c>
      <c r="Q42" s="155"/>
      <c r="S42" s="1" t="s">
        <v>28</v>
      </c>
      <c r="T42" s="6">
        <v>1</v>
      </c>
      <c r="U42" s="81">
        <v>37</v>
      </c>
      <c r="V42" s="81">
        <v>94</v>
      </c>
      <c r="W42" s="81">
        <v>171</v>
      </c>
      <c r="X42" s="95">
        <v>249</v>
      </c>
      <c r="Y42" s="95">
        <v>323</v>
      </c>
      <c r="Z42" s="155"/>
      <c r="AB42" s="1" t="s">
        <v>28</v>
      </c>
      <c r="AC42" s="94">
        <v>0</v>
      </c>
      <c r="AD42" s="81">
        <v>32</v>
      </c>
      <c r="AE42" s="95">
        <v>81</v>
      </c>
      <c r="AF42" s="95">
        <v>145</v>
      </c>
      <c r="AG42" s="95">
        <v>210</v>
      </c>
      <c r="AH42" s="95">
        <v>274</v>
      </c>
      <c r="AI42" s="155"/>
    </row>
    <row r="43" spans="1:35">
      <c r="A43" s="1" t="s">
        <v>29</v>
      </c>
      <c r="B43" s="6">
        <v>3</v>
      </c>
      <c r="C43" s="81">
        <v>70</v>
      </c>
      <c r="D43" s="95">
        <v>170</v>
      </c>
      <c r="E43" s="95">
        <v>304</v>
      </c>
      <c r="F43" s="95">
        <v>437</v>
      </c>
      <c r="G43" s="95">
        <v>571</v>
      </c>
      <c r="H43" s="155"/>
      <c r="J43" s="1" t="s">
        <v>29</v>
      </c>
      <c r="K43" s="6">
        <v>2</v>
      </c>
      <c r="L43" s="81">
        <v>85</v>
      </c>
      <c r="M43" s="81">
        <v>208</v>
      </c>
      <c r="N43" s="95">
        <v>374</v>
      </c>
      <c r="O43" s="95">
        <v>539</v>
      </c>
      <c r="P43" s="95">
        <v>704</v>
      </c>
      <c r="Q43" s="155"/>
      <c r="S43" s="1" t="s">
        <v>29</v>
      </c>
      <c r="T43" s="6">
        <v>3</v>
      </c>
      <c r="U43" s="81">
        <v>76</v>
      </c>
      <c r="V43" s="81">
        <v>186</v>
      </c>
      <c r="W43" s="95">
        <v>333</v>
      </c>
      <c r="X43" s="95">
        <v>479</v>
      </c>
      <c r="Y43" s="95">
        <v>626</v>
      </c>
      <c r="Z43" s="155"/>
      <c r="AB43" s="1" t="s">
        <v>29</v>
      </c>
      <c r="AC43" s="6">
        <v>3</v>
      </c>
      <c r="AD43" s="81">
        <v>65</v>
      </c>
      <c r="AE43" s="95">
        <v>158</v>
      </c>
      <c r="AF43" s="95">
        <v>282</v>
      </c>
      <c r="AG43" s="95">
        <v>406</v>
      </c>
      <c r="AH43" s="95">
        <v>530</v>
      </c>
      <c r="AI43" s="155"/>
    </row>
    <row r="44" spans="1:35">
      <c r="A44" s="82" t="s">
        <v>30</v>
      </c>
      <c r="B44" s="83">
        <v>9</v>
      </c>
      <c r="C44" s="96">
        <v>143</v>
      </c>
      <c r="D44" s="96">
        <v>344</v>
      </c>
      <c r="E44" s="96">
        <v>611</v>
      </c>
      <c r="F44" s="96">
        <v>878</v>
      </c>
      <c r="G44" s="96">
        <v>1146</v>
      </c>
      <c r="H44" s="154"/>
      <c r="J44" s="82" t="s">
        <v>30</v>
      </c>
      <c r="K44" s="83">
        <v>10</v>
      </c>
      <c r="L44" s="84">
        <v>175</v>
      </c>
      <c r="M44" s="96">
        <v>423</v>
      </c>
      <c r="N44" s="96">
        <v>753</v>
      </c>
      <c r="O44" s="96">
        <v>1084</v>
      </c>
      <c r="P44" s="96">
        <v>1414</v>
      </c>
      <c r="Q44" s="154"/>
      <c r="S44" s="82" t="s">
        <v>30</v>
      </c>
      <c r="T44" s="83">
        <v>10</v>
      </c>
      <c r="U44" s="84">
        <v>157</v>
      </c>
      <c r="V44" s="96">
        <v>377</v>
      </c>
      <c r="W44" s="96">
        <v>670</v>
      </c>
      <c r="X44" s="96">
        <v>963</v>
      </c>
      <c r="Y44" s="96">
        <v>1257</v>
      </c>
      <c r="Z44" s="154"/>
      <c r="AB44" s="82" t="s">
        <v>30</v>
      </c>
      <c r="AC44" s="83">
        <v>9</v>
      </c>
      <c r="AD44" s="96">
        <v>133</v>
      </c>
      <c r="AE44" s="96">
        <v>319</v>
      </c>
      <c r="AF44" s="96">
        <v>568</v>
      </c>
      <c r="AG44" s="96">
        <v>816</v>
      </c>
      <c r="AH44" s="96">
        <v>1064</v>
      </c>
      <c r="AI44" s="154"/>
    </row>
    <row r="46" spans="1:35" s="109" customFormat="1" ht="15.75" thickBot="1">
      <c r="A46" s="109" t="s">
        <v>68</v>
      </c>
      <c r="H46" s="149"/>
      <c r="J46" s="109" t="s">
        <v>70</v>
      </c>
      <c r="Q46" s="149"/>
      <c r="S46" s="109" t="s">
        <v>76</v>
      </c>
      <c r="Z46" s="149"/>
      <c r="AB46" s="109" t="s">
        <v>73</v>
      </c>
      <c r="AI46" s="149"/>
    </row>
    <row r="47" spans="1:35">
      <c r="A47" s="181" t="s">
        <v>124</v>
      </c>
      <c r="B47" s="181"/>
      <c r="C47" s="181"/>
      <c r="D47" s="181"/>
      <c r="E47" s="181"/>
      <c r="F47" s="181"/>
      <c r="G47" s="181"/>
      <c r="H47" s="181"/>
      <c r="J47" s="181" t="s">
        <v>125</v>
      </c>
      <c r="K47" s="181"/>
      <c r="L47" s="181"/>
      <c r="M47" s="181"/>
      <c r="N47" s="181"/>
      <c r="O47" s="181"/>
      <c r="P47" s="181"/>
      <c r="Q47" s="181"/>
      <c r="S47" s="181" t="s">
        <v>126</v>
      </c>
      <c r="T47" s="181"/>
      <c r="U47" s="181"/>
      <c r="V47" s="181"/>
      <c r="W47" s="181"/>
      <c r="X47" s="181"/>
      <c r="Y47" s="181"/>
      <c r="Z47" s="181"/>
      <c r="AB47" s="181" t="s">
        <v>126</v>
      </c>
      <c r="AC47" s="181"/>
      <c r="AD47" s="181"/>
      <c r="AE47" s="181"/>
      <c r="AF47" s="181"/>
      <c r="AG47" s="181"/>
      <c r="AH47" s="181"/>
      <c r="AI47" s="181"/>
    </row>
    <row r="48" spans="1:35">
      <c r="A48" s="85" t="s">
        <v>6</v>
      </c>
      <c r="B48" s="85" t="s">
        <v>114</v>
      </c>
      <c r="C48" s="85" t="s">
        <v>115</v>
      </c>
      <c r="D48" s="85" t="s">
        <v>116</v>
      </c>
      <c r="E48" s="85" t="s">
        <v>117</v>
      </c>
      <c r="F48" s="85" t="s">
        <v>118</v>
      </c>
      <c r="G48" s="85" t="s">
        <v>119</v>
      </c>
      <c r="H48" s="150" t="s">
        <v>120</v>
      </c>
      <c r="J48" s="85" t="s">
        <v>6</v>
      </c>
      <c r="K48" s="85" t="s">
        <v>114</v>
      </c>
      <c r="L48" s="85" t="s">
        <v>115</v>
      </c>
      <c r="M48" s="85" t="s">
        <v>116</v>
      </c>
      <c r="N48" s="85" t="s">
        <v>117</v>
      </c>
      <c r="O48" s="85" t="s">
        <v>118</v>
      </c>
      <c r="P48" s="85" t="s">
        <v>119</v>
      </c>
      <c r="Q48" s="150" t="s">
        <v>120</v>
      </c>
      <c r="S48" s="85" t="s">
        <v>6</v>
      </c>
      <c r="T48" s="85" t="s">
        <v>114</v>
      </c>
      <c r="U48" s="85" t="s">
        <v>115</v>
      </c>
      <c r="V48" s="85" t="s">
        <v>116</v>
      </c>
      <c r="W48" s="85" t="s">
        <v>117</v>
      </c>
      <c r="X48" s="85" t="s">
        <v>118</v>
      </c>
      <c r="Y48" s="85" t="s">
        <v>119</v>
      </c>
      <c r="Z48" s="150" t="s">
        <v>120</v>
      </c>
      <c r="AB48" s="85" t="s">
        <v>6</v>
      </c>
      <c r="AC48" s="85" t="s">
        <v>114</v>
      </c>
      <c r="AD48" s="85" t="s">
        <v>115</v>
      </c>
      <c r="AE48" s="85" t="s">
        <v>116</v>
      </c>
      <c r="AF48" s="85" t="s">
        <v>117</v>
      </c>
      <c r="AG48" s="85" t="s">
        <v>118</v>
      </c>
      <c r="AH48" s="85" t="s">
        <v>119</v>
      </c>
      <c r="AI48" s="150" t="s">
        <v>120</v>
      </c>
    </row>
    <row r="49" spans="1:35">
      <c r="A49" s="87" t="s">
        <v>27</v>
      </c>
      <c r="B49" s="112">
        <v>1</v>
      </c>
      <c r="C49" s="112">
        <v>14</v>
      </c>
      <c r="D49" s="112">
        <v>34</v>
      </c>
      <c r="E49" s="112">
        <v>61</v>
      </c>
      <c r="F49" s="112">
        <v>88</v>
      </c>
      <c r="G49" s="112">
        <v>115</v>
      </c>
      <c r="H49" s="151"/>
      <c r="J49" s="87" t="s">
        <v>27</v>
      </c>
      <c r="K49" s="97">
        <v>0</v>
      </c>
      <c r="L49" s="112">
        <v>16</v>
      </c>
      <c r="M49" s="112">
        <v>41</v>
      </c>
      <c r="N49" s="112">
        <v>74</v>
      </c>
      <c r="O49" s="112">
        <v>107</v>
      </c>
      <c r="P49" s="112">
        <v>140</v>
      </c>
      <c r="Q49" s="151"/>
      <c r="S49" s="87" t="s">
        <v>27</v>
      </c>
      <c r="T49" s="97">
        <v>0</v>
      </c>
      <c r="U49" s="112">
        <v>15</v>
      </c>
      <c r="V49" s="112">
        <v>37</v>
      </c>
      <c r="W49" s="112">
        <v>66</v>
      </c>
      <c r="X49" s="112">
        <v>96</v>
      </c>
      <c r="Y49" s="112">
        <v>125</v>
      </c>
      <c r="Z49" s="151"/>
      <c r="AB49" s="87" t="s">
        <v>27</v>
      </c>
      <c r="AC49" s="112">
        <v>1</v>
      </c>
      <c r="AD49" s="112">
        <v>14</v>
      </c>
      <c r="AE49" s="112">
        <v>32</v>
      </c>
      <c r="AF49" s="112">
        <v>57</v>
      </c>
      <c r="AG49" s="112">
        <v>82</v>
      </c>
      <c r="AH49" s="112">
        <v>107</v>
      </c>
      <c r="AI49" s="151"/>
    </row>
    <row r="50" spans="1:35">
      <c r="A50" s="89" t="s">
        <v>28</v>
      </c>
      <c r="B50" s="113">
        <v>9</v>
      </c>
      <c r="C50" s="113">
        <v>43</v>
      </c>
      <c r="D50" s="113">
        <v>96</v>
      </c>
      <c r="E50" s="113">
        <v>165</v>
      </c>
      <c r="F50" s="113">
        <v>235</v>
      </c>
      <c r="G50" s="113">
        <v>304</v>
      </c>
      <c r="H50" s="152"/>
      <c r="J50" s="89" t="s">
        <v>28</v>
      </c>
      <c r="K50" s="113">
        <v>9</v>
      </c>
      <c r="L50" s="113">
        <v>52</v>
      </c>
      <c r="M50" s="113">
        <v>117</v>
      </c>
      <c r="N50" s="113">
        <v>202</v>
      </c>
      <c r="O50" s="113">
        <v>288</v>
      </c>
      <c r="P50" s="113">
        <v>374</v>
      </c>
      <c r="Q50" s="152"/>
      <c r="S50" s="89" t="s">
        <v>28</v>
      </c>
      <c r="T50" s="113">
        <v>9</v>
      </c>
      <c r="U50" s="113">
        <v>47</v>
      </c>
      <c r="V50" s="113">
        <v>104</v>
      </c>
      <c r="W50" s="113">
        <v>181</v>
      </c>
      <c r="X50" s="113">
        <v>257</v>
      </c>
      <c r="Y50" s="113">
        <v>333</v>
      </c>
      <c r="Z50" s="152"/>
      <c r="AB50" s="89" t="s">
        <v>28</v>
      </c>
      <c r="AC50" s="113">
        <v>8</v>
      </c>
      <c r="AD50" s="113">
        <v>41</v>
      </c>
      <c r="AE50" s="113">
        <v>89</v>
      </c>
      <c r="AF50" s="113">
        <v>154</v>
      </c>
      <c r="AG50" s="113">
        <v>218</v>
      </c>
      <c r="AH50" s="113">
        <v>283</v>
      </c>
      <c r="AI50" s="152"/>
    </row>
    <row r="51" spans="1:35">
      <c r="A51" s="89" t="s">
        <v>29</v>
      </c>
      <c r="B51" s="113">
        <v>20</v>
      </c>
      <c r="C51" s="113">
        <v>87</v>
      </c>
      <c r="D51" s="113">
        <v>187</v>
      </c>
      <c r="E51" s="113">
        <v>321</v>
      </c>
      <c r="F51" s="113">
        <v>455</v>
      </c>
      <c r="G51" s="113">
        <v>588</v>
      </c>
      <c r="H51" s="152"/>
      <c r="J51" s="89" t="s">
        <v>29</v>
      </c>
      <c r="K51" s="113">
        <v>24</v>
      </c>
      <c r="L51" s="113">
        <v>106</v>
      </c>
      <c r="M51" s="113">
        <v>230</v>
      </c>
      <c r="N51" s="113">
        <v>395</v>
      </c>
      <c r="O51" s="113">
        <v>560</v>
      </c>
      <c r="P51" s="113">
        <v>725</v>
      </c>
      <c r="Q51" s="152"/>
      <c r="S51" s="89" t="s">
        <v>29</v>
      </c>
      <c r="T51" s="113">
        <v>22</v>
      </c>
      <c r="U51" s="113">
        <v>95</v>
      </c>
      <c r="V51" s="113">
        <v>205</v>
      </c>
      <c r="W51" s="113">
        <v>352</v>
      </c>
      <c r="X51" s="113">
        <v>498</v>
      </c>
      <c r="Y51" s="113">
        <v>645</v>
      </c>
      <c r="Z51" s="152"/>
      <c r="AB51" s="89" t="s">
        <v>29</v>
      </c>
      <c r="AC51" s="113">
        <v>19</v>
      </c>
      <c r="AD51" s="113">
        <v>81</v>
      </c>
      <c r="AE51" s="113">
        <v>174</v>
      </c>
      <c r="AF51" s="113">
        <v>298</v>
      </c>
      <c r="AG51" s="113">
        <v>422</v>
      </c>
      <c r="AH51" s="113">
        <v>546</v>
      </c>
      <c r="AI51" s="152"/>
    </row>
    <row r="52" spans="1:35">
      <c r="A52" s="85" t="s">
        <v>30</v>
      </c>
      <c r="B52" s="96">
        <v>44</v>
      </c>
      <c r="C52" s="96">
        <v>178</v>
      </c>
      <c r="D52" s="96">
        <v>378</v>
      </c>
      <c r="E52" s="96">
        <v>646</v>
      </c>
      <c r="F52" s="96">
        <v>913</v>
      </c>
      <c r="G52" s="96">
        <v>1181</v>
      </c>
      <c r="H52" s="156"/>
      <c r="J52" s="85" t="s">
        <v>30</v>
      </c>
      <c r="K52" s="96">
        <v>53</v>
      </c>
      <c r="L52" s="96">
        <v>218</v>
      </c>
      <c r="M52" s="96">
        <v>466</v>
      </c>
      <c r="N52" s="96">
        <v>796</v>
      </c>
      <c r="O52" s="96">
        <v>1127</v>
      </c>
      <c r="P52" s="96">
        <v>1457</v>
      </c>
      <c r="Q52" s="156"/>
      <c r="S52" s="85" t="s">
        <v>30</v>
      </c>
      <c r="T52" s="96">
        <v>48</v>
      </c>
      <c r="U52" s="96">
        <v>195</v>
      </c>
      <c r="V52" s="96">
        <v>415</v>
      </c>
      <c r="W52" s="96">
        <v>708</v>
      </c>
      <c r="X52" s="96">
        <v>1001</v>
      </c>
      <c r="Y52" s="96">
        <v>1295</v>
      </c>
      <c r="Z52" s="156"/>
      <c r="AB52" s="85" t="s">
        <v>30</v>
      </c>
      <c r="AC52" s="96">
        <v>41</v>
      </c>
      <c r="AD52" s="96">
        <v>165</v>
      </c>
      <c r="AE52" s="96">
        <v>352</v>
      </c>
      <c r="AF52" s="96">
        <v>600</v>
      </c>
      <c r="AG52" s="96">
        <v>848</v>
      </c>
      <c r="AH52" s="96">
        <v>1096</v>
      </c>
      <c r="AI52" s="156"/>
    </row>
    <row r="55" spans="1:35" s="110" customFormat="1" ht="36" customHeight="1">
      <c r="H55" s="158"/>
      <c r="Q55" s="158"/>
      <c r="Z55" s="158"/>
      <c r="AI55" s="158"/>
    </row>
    <row r="56" spans="1:35" s="107" customFormat="1" ht="27.75" customHeight="1">
      <c r="H56" s="173"/>
      <c r="Q56" s="173"/>
      <c r="Z56" s="173"/>
      <c r="AI56" s="173"/>
    </row>
    <row r="58" spans="1:35" s="108" customFormat="1" ht="27" customHeight="1">
      <c r="A58" s="133" t="s">
        <v>79</v>
      </c>
      <c r="H58" s="160"/>
      <c r="Q58" s="160"/>
      <c r="Z58" s="160"/>
      <c r="AI58" s="160"/>
    </row>
    <row r="61" spans="1:35" s="80" customFormat="1" ht="15.75" thickBot="1">
      <c r="A61" s="27" t="s">
        <v>83</v>
      </c>
      <c r="G61" s="106"/>
      <c r="H61" s="159"/>
      <c r="J61" s="27" t="s">
        <v>86</v>
      </c>
      <c r="P61" s="106"/>
      <c r="Q61" s="159"/>
      <c r="S61" s="27" t="s">
        <v>91</v>
      </c>
      <c r="Y61" s="106"/>
      <c r="Z61" s="159"/>
      <c r="AB61" s="27" t="s">
        <v>92</v>
      </c>
      <c r="AH61" s="106"/>
      <c r="AI61" s="159"/>
    </row>
    <row r="62" spans="1:35">
      <c r="A62" s="180" t="s">
        <v>127</v>
      </c>
      <c r="B62" s="180"/>
      <c r="C62" s="180"/>
      <c r="D62" s="180"/>
      <c r="E62" s="180"/>
      <c r="F62" s="180"/>
      <c r="G62" s="180"/>
      <c r="H62" s="180"/>
      <c r="J62" s="180" t="s">
        <v>128</v>
      </c>
      <c r="K62" s="180"/>
      <c r="L62" s="180"/>
      <c r="M62" s="180"/>
      <c r="N62" s="180"/>
      <c r="O62" s="180"/>
      <c r="P62" s="180"/>
      <c r="Q62" s="180"/>
      <c r="S62" s="180" t="s">
        <v>128</v>
      </c>
      <c r="T62" s="180"/>
      <c r="U62" s="180"/>
      <c r="V62" s="180"/>
      <c r="W62" s="180"/>
      <c r="X62" s="180"/>
      <c r="Y62" s="180"/>
      <c r="Z62" s="180"/>
      <c r="AB62" s="180" t="s">
        <v>128</v>
      </c>
      <c r="AC62" s="180"/>
      <c r="AD62" s="180"/>
      <c r="AE62" s="180"/>
      <c r="AF62" s="180"/>
      <c r="AG62" s="180"/>
      <c r="AH62" s="180"/>
      <c r="AI62" s="180"/>
    </row>
    <row r="63" spans="1:35">
      <c r="A63" s="92" t="s">
        <v>6</v>
      </c>
      <c r="B63" s="116" t="s">
        <v>114</v>
      </c>
      <c r="C63" s="116" t="s">
        <v>115</v>
      </c>
      <c r="D63" s="116" t="s">
        <v>116</v>
      </c>
      <c r="E63" s="116" t="s">
        <v>117</v>
      </c>
      <c r="F63" s="116" t="s">
        <v>118</v>
      </c>
      <c r="G63" s="116" t="s">
        <v>119</v>
      </c>
      <c r="H63" s="150" t="s">
        <v>80</v>
      </c>
      <c r="J63" s="92" t="s">
        <v>6</v>
      </c>
      <c r="K63" s="93" t="s">
        <v>114</v>
      </c>
      <c r="L63" s="93" t="s">
        <v>115</v>
      </c>
      <c r="M63" s="93" t="s">
        <v>116</v>
      </c>
      <c r="N63" s="93" t="s">
        <v>117</v>
      </c>
      <c r="O63" s="93" t="s">
        <v>118</v>
      </c>
      <c r="P63" s="93" t="s">
        <v>119</v>
      </c>
      <c r="Q63" s="150" t="s">
        <v>80</v>
      </c>
      <c r="S63" s="92" t="s">
        <v>6</v>
      </c>
      <c r="T63" s="93" t="s">
        <v>114</v>
      </c>
      <c r="U63" s="93" t="s">
        <v>115</v>
      </c>
      <c r="V63" s="93" t="s">
        <v>116</v>
      </c>
      <c r="W63" s="93" t="s">
        <v>117</v>
      </c>
      <c r="X63" s="93" t="s">
        <v>118</v>
      </c>
      <c r="Y63" s="93" t="s">
        <v>119</v>
      </c>
      <c r="Z63" s="150" t="s">
        <v>80</v>
      </c>
      <c r="AB63" s="92" t="s">
        <v>6</v>
      </c>
      <c r="AC63" s="93" t="s">
        <v>114</v>
      </c>
      <c r="AD63" s="93" t="s">
        <v>115</v>
      </c>
      <c r="AE63" s="93" t="s">
        <v>116</v>
      </c>
      <c r="AF63" s="93" t="s">
        <v>117</v>
      </c>
      <c r="AG63" s="93" t="s">
        <v>118</v>
      </c>
      <c r="AH63" s="93" t="s">
        <v>119</v>
      </c>
      <c r="AI63" s="150" t="s">
        <v>80</v>
      </c>
    </row>
    <row r="64" spans="1:35">
      <c r="A64" s="1" t="s">
        <v>27</v>
      </c>
      <c r="B64" s="117">
        <v>145</v>
      </c>
      <c r="C64" s="117">
        <v>1100</v>
      </c>
      <c r="D64" s="117">
        <v>5455</v>
      </c>
      <c r="E64" s="117">
        <v>1319</v>
      </c>
      <c r="F64" s="117">
        <v>935</v>
      </c>
      <c r="G64" s="117">
        <v>442</v>
      </c>
      <c r="H64" s="161">
        <v>0</v>
      </c>
      <c r="J64" s="1" t="s">
        <v>27</v>
      </c>
      <c r="K64" s="117">
        <v>145</v>
      </c>
      <c r="L64" s="117">
        <v>1100</v>
      </c>
      <c r="M64" s="117">
        <v>5455</v>
      </c>
      <c r="N64" s="117">
        <v>1319</v>
      </c>
      <c r="O64" s="117">
        <v>935</v>
      </c>
      <c r="P64" s="117">
        <v>442</v>
      </c>
      <c r="Q64" s="161">
        <v>0</v>
      </c>
      <c r="S64" s="1" t="s">
        <v>27</v>
      </c>
      <c r="T64" s="117">
        <v>145</v>
      </c>
      <c r="U64" s="117">
        <v>1100</v>
      </c>
      <c r="V64" s="117">
        <v>5455</v>
      </c>
      <c r="W64" s="117">
        <v>1319</v>
      </c>
      <c r="X64" s="117">
        <v>935</v>
      </c>
      <c r="Y64" s="117">
        <v>442</v>
      </c>
      <c r="Z64" s="161">
        <v>0</v>
      </c>
      <c r="AB64" s="1" t="s">
        <v>27</v>
      </c>
      <c r="AC64" s="117">
        <v>145</v>
      </c>
      <c r="AD64" s="117">
        <v>1100</v>
      </c>
      <c r="AE64" s="117">
        <v>5455</v>
      </c>
      <c r="AF64" s="117">
        <v>1319</v>
      </c>
      <c r="AG64" s="117">
        <v>935</v>
      </c>
      <c r="AH64" s="117">
        <v>442</v>
      </c>
      <c r="AI64" s="161">
        <v>0</v>
      </c>
    </row>
    <row r="65" spans="1:35">
      <c r="A65" s="1" t="s">
        <v>28</v>
      </c>
      <c r="B65" s="114">
        <v>145</v>
      </c>
      <c r="C65" s="115">
        <v>1100</v>
      </c>
      <c r="D65" s="115">
        <v>5455</v>
      </c>
      <c r="E65" s="118">
        <v>1319</v>
      </c>
      <c r="F65" s="118">
        <v>935</v>
      </c>
      <c r="G65" s="118">
        <v>442</v>
      </c>
      <c r="H65" s="161">
        <v>0</v>
      </c>
      <c r="J65" s="1" t="s">
        <v>28</v>
      </c>
      <c r="K65" s="114">
        <v>145</v>
      </c>
      <c r="L65" s="115">
        <v>1100</v>
      </c>
      <c r="M65" s="115">
        <v>5455</v>
      </c>
      <c r="N65" s="118">
        <v>1319</v>
      </c>
      <c r="O65" s="118">
        <v>935</v>
      </c>
      <c r="P65" s="118">
        <v>442</v>
      </c>
      <c r="Q65" s="161">
        <v>0</v>
      </c>
      <c r="S65" s="1" t="s">
        <v>28</v>
      </c>
      <c r="T65" s="114">
        <v>145</v>
      </c>
      <c r="U65" s="115">
        <v>1100</v>
      </c>
      <c r="V65" s="115">
        <v>5455</v>
      </c>
      <c r="W65" s="118">
        <v>1319</v>
      </c>
      <c r="X65" s="118">
        <v>935</v>
      </c>
      <c r="Y65" s="118">
        <v>442</v>
      </c>
      <c r="Z65" s="161">
        <v>0</v>
      </c>
      <c r="AB65" s="1" t="s">
        <v>28</v>
      </c>
      <c r="AC65" s="114">
        <v>145</v>
      </c>
      <c r="AD65" s="115">
        <v>1100</v>
      </c>
      <c r="AE65" s="115">
        <v>5455</v>
      </c>
      <c r="AF65" s="118">
        <v>1319</v>
      </c>
      <c r="AG65" s="118">
        <v>935</v>
      </c>
      <c r="AH65" s="118">
        <v>442</v>
      </c>
      <c r="AI65" s="161">
        <v>0</v>
      </c>
    </row>
    <row r="66" spans="1:35">
      <c r="A66" s="1" t="s">
        <v>29</v>
      </c>
      <c r="B66" s="114">
        <v>145</v>
      </c>
      <c r="C66" s="115">
        <v>1100</v>
      </c>
      <c r="D66" s="115">
        <v>5455</v>
      </c>
      <c r="E66" s="118">
        <v>1319</v>
      </c>
      <c r="F66" s="136">
        <v>935</v>
      </c>
      <c r="G66" s="136">
        <v>442</v>
      </c>
      <c r="H66" s="161">
        <f>SUM(F66:G66)</f>
        <v>1377</v>
      </c>
      <c r="J66" s="1" t="s">
        <v>29</v>
      </c>
      <c r="K66" s="114">
        <v>145</v>
      </c>
      <c r="L66" s="115">
        <v>1100</v>
      </c>
      <c r="M66" s="115">
        <v>5455</v>
      </c>
      <c r="N66" s="118">
        <v>1319</v>
      </c>
      <c r="O66" s="118">
        <v>935</v>
      </c>
      <c r="P66" s="118">
        <v>442</v>
      </c>
      <c r="Q66" s="161">
        <v>0</v>
      </c>
      <c r="S66" s="1" t="s">
        <v>29</v>
      </c>
      <c r="T66" s="114">
        <v>145</v>
      </c>
      <c r="U66" s="115">
        <v>1100</v>
      </c>
      <c r="V66" s="115">
        <v>5455</v>
      </c>
      <c r="W66" s="118">
        <v>1319</v>
      </c>
      <c r="X66" s="118">
        <v>935</v>
      </c>
      <c r="Y66" s="118">
        <v>442</v>
      </c>
      <c r="Z66" s="161">
        <v>0</v>
      </c>
      <c r="AB66" s="1" t="s">
        <v>29</v>
      </c>
      <c r="AC66" s="114">
        <v>145</v>
      </c>
      <c r="AD66" s="115">
        <v>1100</v>
      </c>
      <c r="AE66" s="115">
        <v>5455</v>
      </c>
      <c r="AF66" s="118">
        <v>1319</v>
      </c>
      <c r="AG66" s="136">
        <v>935</v>
      </c>
      <c r="AH66" s="136">
        <v>442</v>
      </c>
      <c r="AI66" s="161">
        <f>SUM(AG66:AH66)</f>
        <v>1377</v>
      </c>
    </row>
    <row r="67" spans="1:35">
      <c r="A67" s="82" t="s">
        <v>30</v>
      </c>
      <c r="B67" s="119">
        <v>145</v>
      </c>
      <c r="C67" s="120">
        <v>1100</v>
      </c>
      <c r="D67" s="120">
        <v>5455</v>
      </c>
      <c r="E67" s="137">
        <v>1319</v>
      </c>
      <c r="F67" s="137">
        <v>935</v>
      </c>
      <c r="G67" s="137">
        <v>442</v>
      </c>
      <c r="H67" s="161">
        <f>SUM(E67:G67)</f>
        <v>2696</v>
      </c>
      <c r="J67" s="82" t="s">
        <v>30</v>
      </c>
      <c r="K67" s="119">
        <v>145</v>
      </c>
      <c r="L67" s="120">
        <v>1100</v>
      </c>
      <c r="M67" s="120">
        <v>5455</v>
      </c>
      <c r="N67" s="121">
        <v>1319</v>
      </c>
      <c r="O67" s="137">
        <v>935</v>
      </c>
      <c r="P67" s="137">
        <v>442</v>
      </c>
      <c r="Q67" s="161">
        <f>SUM(O67:P67)</f>
        <v>1377</v>
      </c>
      <c r="S67" s="82" t="s">
        <v>30</v>
      </c>
      <c r="T67" s="119">
        <v>145</v>
      </c>
      <c r="U67" s="120">
        <v>1100</v>
      </c>
      <c r="V67" s="120">
        <v>5455</v>
      </c>
      <c r="W67" s="121">
        <v>1319</v>
      </c>
      <c r="X67" s="137">
        <v>935</v>
      </c>
      <c r="Y67" s="137">
        <v>442</v>
      </c>
      <c r="Z67" s="161">
        <f>SUM(X67:Y67)</f>
        <v>1377</v>
      </c>
      <c r="AB67" s="82" t="s">
        <v>30</v>
      </c>
      <c r="AC67" s="119">
        <v>145</v>
      </c>
      <c r="AD67" s="120">
        <v>1100</v>
      </c>
      <c r="AE67" s="120">
        <v>5455</v>
      </c>
      <c r="AF67" s="137">
        <v>1319</v>
      </c>
      <c r="AG67" s="137">
        <v>935</v>
      </c>
      <c r="AH67" s="137">
        <v>442</v>
      </c>
      <c r="AI67" s="161">
        <f>SUM(AF67:AH67)</f>
        <v>2696</v>
      </c>
    </row>
    <row r="68" spans="1:35" s="80" customFormat="1">
      <c r="G68" s="106"/>
      <c r="H68" s="106"/>
      <c r="P68" s="106"/>
      <c r="Q68" s="159"/>
      <c r="Y68" s="106"/>
      <c r="Z68" s="159"/>
      <c r="AH68" s="106"/>
      <c r="AI68" s="159"/>
    </row>
    <row r="69" spans="1:35" s="80" customFormat="1" ht="15.75" thickBot="1">
      <c r="A69" s="104" t="s">
        <v>84</v>
      </c>
      <c r="G69" s="106"/>
      <c r="H69" s="162"/>
      <c r="J69" s="104" t="s">
        <v>88</v>
      </c>
      <c r="P69" s="106"/>
      <c r="Q69" s="162"/>
      <c r="S69" s="104" t="s">
        <v>90</v>
      </c>
      <c r="Y69" s="106"/>
      <c r="Z69" s="162"/>
      <c r="AB69" s="104" t="s">
        <v>93</v>
      </c>
      <c r="AH69" s="106"/>
      <c r="AI69" s="162"/>
    </row>
    <row r="70" spans="1:35">
      <c r="A70" s="180" t="s">
        <v>128</v>
      </c>
      <c r="B70" s="180"/>
      <c r="C70" s="180"/>
      <c r="D70" s="180"/>
      <c r="E70" s="180"/>
      <c r="F70" s="180"/>
      <c r="G70" s="180"/>
      <c r="H70" s="180"/>
      <c r="J70" s="180" t="s">
        <v>128</v>
      </c>
      <c r="K70" s="180"/>
      <c r="L70" s="180"/>
      <c r="M70" s="180"/>
      <c r="N70" s="180"/>
      <c r="O70" s="180"/>
      <c r="P70" s="180"/>
      <c r="Q70" s="180"/>
      <c r="S70" s="180" t="s">
        <v>128</v>
      </c>
      <c r="T70" s="180"/>
      <c r="U70" s="180"/>
      <c r="V70" s="180"/>
      <c r="W70" s="180"/>
      <c r="X70" s="180"/>
      <c r="Y70" s="180"/>
      <c r="Z70" s="180"/>
      <c r="AB70" s="180" t="s">
        <v>128</v>
      </c>
      <c r="AC70" s="180"/>
      <c r="AD70" s="180"/>
      <c r="AE70" s="180"/>
      <c r="AF70" s="180"/>
      <c r="AG70" s="180"/>
      <c r="AH70" s="180"/>
      <c r="AI70" s="180"/>
    </row>
    <row r="71" spans="1:35">
      <c r="A71" s="92" t="s">
        <v>6</v>
      </c>
      <c r="B71" s="93" t="s">
        <v>114</v>
      </c>
      <c r="C71" s="93" t="s">
        <v>115</v>
      </c>
      <c r="D71" s="93" t="s">
        <v>116</v>
      </c>
      <c r="E71" s="93" t="s">
        <v>117</v>
      </c>
      <c r="F71" s="93" t="s">
        <v>118</v>
      </c>
      <c r="G71" s="93" t="s">
        <v>119</v>
      </c>
      <c r="H71" s="150" t="s">
        <v>80</v>
      </c>
      <c r="J71" s="92" t="s">
        <v>6</v>
      </c>
      <c r="K71" s="93" t="s">
        <v>114</v>
      </c>
      <c r="L71" s="93" t="s">
        <v>115</v>
      </c>
      <c r="M71" s="93" t="s">
        <v>116</v>
      </c>
      <c r="N71" s="93" t="s">
        <v>117</v>
      </c>
      <c r="O71" s="93" t="s">
        <v>118</v>
      </c>
      <c r="P71" s="93" t="s">
        <v>119</v>
      </c>
      <c r="Q71" s="150" t="s">
        <v>80</v>
      </c>
      <c r="S71" s="92" t="s">
        <v>6</v>
      </c>
      <c r="T71" s="93" t="s">
        <v>114</v>
      </c>
      <c r="U71" s="93" t="s">
        <v>115</v>
      </c>
      <c r="V71" s="93" t="s">
        <v>116</v>
      </c>
      <c r="W71" s="93" t="s">
        <v>117</v>
      </c>
      <c r="X71" s="93" t="s">
        <v>118</v>
      </c>
      <c r="Y71" s="93" t="s">
        <v>119</v>
      </c>
      <c r="Z71" s="150" t="s">
        <v>80</v>
      </c>
      <c r="AB71" s="92" t="s">
        <v>6</v>
      </c>
      <c r="AC71" s="93" t="s">
        <v>114</v>
      </c>
      <c r="AD71" s="93" t="s">
        <v>115</v>
      </c>
      <c r="AE71" s="93" t="s">
        <v>116</v>
      </c>
      <c r="AF71" s="93" t="s">
        <v>117</v>
      </c>
      <c r="AG71" s="93" t="s">
        <v>118</v>
      </c>
      <c r="AH71" s="93" t="s">
        <v>119</v>
      </c>
      <c r="AI71" s="150" t="s">
        <v>80</v>
      </c>
    </row>
    <row r="72" spans="1:35">
      <c r="A72" s="1" t="s">
        <v>27</v>
      </c>
      <c r="B72" s="122">
        <v>1422.9</v>
      </c>
      <c r="C72" s="122">
        <v>483</v>
      </c>
      <c r="D72" s="122">
        <v>2011</v>
      </c>
      <c r="E72" s="122">
        <v>359</v>
      </c>
      <c r="F72" s="138">
        <v>31.9</v>
      </c>
      <c r="G72" s="138">
        <v>52</v>
      </c>
      <c r="H72" s="161">
        <f>SUM(F72:G72)</f>
        <v>83.9</v>
      </c>
      <c r="J72" s="1" t="s">
        <v>27</v>
      </c>
      <c r="K72" s="122">
        <v>1422.9</v>
      </c>
      <c r="L72" s="122">
        <v>483</v>
      </c>
      <c r="M72" s="122">
        <v>2011</v>
      </c>
      <c r="N72" s="122">
        <v>359</v>
      </c>
      <c r="O72" s="122">
        <v>31.9</v>
      </c>
      <c r="P72" s="122">
        <v>52</v>
      </c>
      <c r="Q72" s="161">
        <v>0</v>
      </c>
      <c r="S72" s="1" t="s">
        <v>27</v>
      </c>
      <c r="T72" s="122">
        <v>1422.9</v>
      </c>
      <c r="U72" s="122">
        <v>483</v>
      </c>
      <c r="V72" s="122">
        <v>2011</v>
      </c>
      <c r="W72" s="122">
        <v>359</v>
      </c>
      <c r="X72" s="122">
        <v>31.9</v>
      </c>
      <c r="Y72" s="122">
        <v>52</v>
      </c>
      <c r="Z72" s="161">
        <v>0</v>
      </c>
      <c r="AB72" s="1" t="s">
        <v>27</v>
      </c>
      <c r="AC72" s="122">
        <v>1422.9</v>
      </c>
      <c r="AD72" s="122">
        <v>483</v>
      </c>
      <c r="AE72" s="122">
        <v>2011</v>
      </c>
      <c r="AF72" s="138">
        <v>359</v>
      </c>
      <c r="AG72" s="138">
        <v>31.9</v>
      </c>
      <c r="AH72" s="138">
        <v>52</v>
      </c>
      <c r="AI72" s="161">
        <f>SUM(AF72:AH72)</f>
        <v>442.9</v>
      </c>
    </row>
    <row r="73" spans="1:35">
      <c r="A73" s="1" t="s">
        <v>28</v>
      </c>
      <c r="B73" s="123">
        <v>1422.9</v>
      </c>
      <c r="C73" s="123">
        <v>483</v>
      </c>
      <c r="D73" s="139">
        <v>2011</v>
      </c>
      <c r="E73" s="139">
        <v>359</v>
      </c>
      <c r="F73" s="139">
        <v>31.9</v>
      </c>
      <c r="G73" s="139">
        <v>52</v>
      </c>
      <c r="H73" s="161">
        <f>SUM(D73:G73)</f>
        <v>2453.9</v>
      </c>
      <c r="J73" s="1" t="s">
        <v>28</v>
      </c>
      <c r="K73" s="123">
        <v>1422.9</v>
      </c>
      <c r="L73" s="123">
        <v>483</v>
      </c>
      <c r="M73" s="123">
        <v>2011</v>
      </c>
      <c r="N73" s="123">
        <v>359</v>
      </c>
      <c r="O73" s="139">
        <v>31.9</v>
      </c>
      <c r="P73" s="139">
        <v>52</v>
      </c>
      <c r="Q73" s="161">
        <f>SUM(O73:P73)</f>
        <v>83.9</v>
      </c>
      <c r="S73" s="1" t="s">
        <v>28</v>
      </c>
      <c r="T73" s="123">
        <v>1422.9</v>
      </c>
      <c r="U73" s="123">
        <v>483</v>
      </c>
      <c r="V73" s="123">
        <v>2011</v>
      </c>
      <c r="W73" s="139">
        <v>359</v>
      </c>
      <c r="X73" s="139">
        <v>31.9</v>
      </c>
      <c r="Y73" s="139">
        <v>52</v>
      </c>
      <c r="Z73" s="161">
        <f>SUM(W73:Y73)</f>
        <v>442.9</v>
      </c>
      <c r="AB73" s="1" t="s">
        <v>28</v>
      </c>
      <c r="AC73" s="123">
        <v>1422.9</v>
      </c>
      <c r="AD73" s="123">
        <v>483</v>
      </c>
      <c r="AE73" s="139">
        <v>2011</v>
      </c>
      <c r="AF73" s="139">
        <v>359</v>
      </c>
      <c r="AG73" s="139">
        <v>31.9</v>
      </c>
      <c r="AH73" s="139">
        <v>52</v>
      </c>
      <c r="AI73" s="161">
        <f>SUM(AE73:AH73)</f>
        <v>2453.9</v>
      </c>
    </row>
    <row r="74" spans="1:35">
      <c r="A74" s="1" t="s">
        <v>29</v>
      </c>
      <c r="B74" s="123">
        <v>1422.9</v>
      </c>
      <c r="C74" s="123">
        <v>483</v>
      </c>
      <c r="D74" s="139">
        <v>2011</v>
      </c>
      <c r="E74" s="139">
        <v>359</v>
      </c>
      <c r="F74" s="139">
        <v>31.9</v>
      </c>
      <c r="G74" s="139">
        <v>52</v>
      </c>
      <c r="H74" s="161">
        <f>SUM(D74:G74)</f>
        <v>2453.9</v>
      </c>
      <c r="J74" s="1" t="s">
        <v>29</v>
      </c>
      <c r="K74" s="123">
        <v>1422.9</v>
      </c>
      <c r="L74" s="123">
        <v>483</v>
      </c>
      <c r="M74" s="123">
        <v>2011</v>
      </c>
      <c r="N74" s="139">
        <v>359</v>
      </c>
      <c r="O74" s="139">
        <v>31.9</v>
      </c>
      <c r="P74" s="139">
        <v>52</v>
      </c>
      <c r="Q74" s="161">
        <f>SUM(N74:P74)</f>
        <v>442.9</v>
      </c>
      <c r="S74" s="1" t="s">
        <v>29</v>
      </c>
      <c r="T74" s="123">
        <v>1422.9</v>
      </c>
      <c r="U74" s="123">
        <v>483</v>
      </c>
      <c r="V74" s="139">
        <v>2011</v>
      </c>
      <c r="W74" s="139">
        <v>359</v>
      </c>
      <c r="X74" s="139">
        <v>31.9</v>
      </c>
      <c r="Y74" s="139">
        <v>52</v>
      </c>
      <c r="Z74" s="161">
        <f>SUM(V74:Y74)</f>
        <v>2453.9</v>
      </c>
      <c r="AB74" s="1" t="s">
        <v>29</v>
      </c>
      <c r="AC74" s="123">
        <v>1422.9</v>
      </c>
      <c r="AD74" s="139">
        <v>483</v>
      </c>
      <c r="AE74" s="139">
        <v>2011</v>
      </c>
      <c r="AF74" s="139">
        <v>359</v>
      </c>
      <c r="AG74" s="139">
        <v>31.9</v>
      </c>
      <c r="AH74" s="139">
        <v>52</v>
      </c>
      <c r="AI74" s="161">
        <f>SUM(AD74:AH74)</f>
        <v>2936.9</v>
      </c>
    </row>
    <row r="75" spans="1:35">
      <c r="A75" s="82" t="s">
        <v>30</v>
      </c>
      <c r="B75" s="124">
        <v>1422.9</v>
      </c>
      <c r="C75" s="140">
        <v>483</v>
      </c>
      <c r="D75" s="140">
        <v>2011</v>
      </c>
      <c r="E75" s="140">
        <v>359</v>
      </c>
      <c r="F75" s="140">
        <v>31.9</v>
      </c>
      <c r="G75" s="140">
        <v>52</v>
      </c>
      <c r="H75" s="161">
        <f>SUM(C75:G75)</f>
        <v>2936.9</v>
      </c>
      <c r="J75" s="82" t="s">
        <v>30</v>
      </c>
      <c r="K75" s="124">
        <v>1422.9</v>
      </c>
      <c r="L75" s="124">
        <v>483</v>
      </c>
      <c r="M75" s="140">
        <v>2011</v>
      </c>
      <c r="N75" s="140">
        <v>359</v>
      </c>
      <c r="O75" s="140">
        <v>31.9</v>
      </c>
      <c r="P75" s="140">
        <v>52</v>
      </c>
      <c r="Q75" s="161">
        <f>SUM(M75:P75)</f>
        <v>2453.9</v>
      </c>
      <c r="S75" s="82" t="s">
        <v>30</v>
      </c>
      <c r="T75" s="124">
        <v>1422.9</v>
      </c>
      <c r="U75" s="140">
        <v>483</v>
      </c>
      <c r="V75" s="140">
        <v>2011</v>
      </c>
      <c r="W75" s="140">
        <v>359</v>
      </c>
      <c r="X75" s="140">
        <v>31.9</v>
      </c>
      <c r="Y75" s="140">
        <v>52</v>
      </c>
      <c r="Z75" s="161">
        <f>SUM(U75:Y75)</f>
        <v>2936.9</v>
      </c>
      <c r="AB75" s="82" t="s">
        <v>30</v>
      </c>
      <c r="AC75" s="124">
        <v>1422.9</v>
      </c>
      <c r="AD75" s="140">
        <v>483</v>
      </c>
      <c r="AE75" s="140">
        <v>2011</v>
      </c>
      <c r="AF75" s="140">
        <v>359</v>
      </c>
      <c r="AG75" s="140">
        <v>31.9</v>
      </c>
      <c r="AH75" s="140">
        <v>52</v>
      </c>
      <c r="AI75" s="161">
        <f>SUM(AD75:AH75)</f>
        <v>2936.9</v>
      </c>
    </row>
    <row r="76" spans="1:35" s="80" customFormat="1">
      <c r="G76" s="106"/>
      <c r="H76" s="159"/>
      <c r="P76" s="106"/>
      <c r="Q76" s="159"/>
      <c r="Y76" s="106"/>
      <c r="Z76" s="159"/>
      <c r="AH76" s="106"/>
      <c r="AI76" s="159"/>
    </row>
    <row r="77" spans="1:35" ht="15.75" thickBot="1">
      <c r="A77" s="104" t="s">
        <v>85</v>
      </c>
      <c r="J77" s="104" t="s">
        <v>87</v>
      </c>
      <c r="S77" s="104" t="s">
        <v>89</v>
      </c>
      <c r="AB77" s="104" t="s">
        <v>94</v>
      </c>
    </row>
    <row r="78" spans="1:35">
      <c r="A78" s="180" t="s">
        <v>129</v>
      </c>
      <c r="B78" s="180"/>
      <c r="C78" s="180"/>
      <c r="D78" s="180"/>
      <c r="E78" s="180"/>
      <c r="F78" s="180"/>
      <c r="G78" s="180"/>
      <c r="H78" s="180"/>
      <c r="J78" s="180" t="s">
        <v>129</v>
      </c>
      <c r="K78" s="180"/>
      <c r="L78" s="180"/>
      <c r="M78" s="180"/>
      <c r="N78" s="180"/>
      <c r="O78" s="180"/>
      <c r="P78" s="180"/>
      <c r="Q78" s="180"/>
      <c r="S78" s="180" t="s">
        <v>129</v>
      </c>
      <c r="T78" s="180"/>
      <c r="U78" s="180"/>
      <c r="V78" s="180"/>
      <c r="W78" s="180"/>
      <c r="X78" s="180"/>
      <c r="Y78" s="180"/>
      <c r="Z78" s="180"/>
      <c r="AB78" s="180" t="s">
        <v>129</v>
      </c>
      <c r="AC78" s="180"/>
      <c r="AD78" s="180"/>
      <c r="AE78" s="180"/>
      <c r="AF78" s="180"/>
      <c r="AG78" s="180"/>
      <c r="AH78" s="180"/>
      <c r="AI78" s="180"/>
    </row>
    <row r="79" spans="1:35">
      <c r="A79" s="85" t="s">
        <v>6</v>
      </c>
      <c r="B79" s="85" t="s">
        <v>114</v>
      </c>
      <c r="C79" s="85" t="s">
        <v>115</v>
      </c>
      <c r="D79" s="85" t="s">
        <v>116</v>
      </c>
      <c r="E79" s="85" t="s">
        <v>117</v>
      </c>
      <c r="F79" s="85" t="s">
        <v>118</v>
      </c>
      <c r="G79" s="85" t="s">
        <v>119</v>
      </c>
      <c r="H79" s="150" t="s">
        <v>80</v>
      </c>
      <c r="J79" s="85" t="s">
        <v>6</v>
      </c>
      <c r="K79" s="85" t="s">
        <v>114</v>
      </c>
      <c r="L79" s="85" t="s">
        <v>115</v>
      </c>
      <c r="M79" s="85" t="s">
        <v>116</v>
      </c>
      <c r="N79" s="85" t="s">
        <v>117</v>
      </c>
      <c r="O79" s="85" t="s">
        <v>118</v>
      </c>
      <c r="P79" s="85" t="s">
        <v>119</v>
      </c>
      <c r="Q79" s="150" t="s">
        <v>80</v>
      </c>
      <c r="S79" s="85" t="s">
        <v>6</v>
      </c>
      <c r="T79" s="85" t="s">
        <v>114</v>
      </c>
      <c r="U79" s="85" t="s">
        <v>115</v>
      </c>
      <c r="V79" s="85" t="s">
        <v>116</v>
      </c>
      <c r="W79" s="85" t="s">
        <v>117</v>
      </c>
      <c r="X79" s="85" t="s">
        <v>118</v>
      </c>
      <c r="Y79" s="85" t="s">
        <v>119</v>
      </c>
      <c r="Z79" s="150" t="s">
        <v>80</v>
      </c>
      <c r="AB79" s="85" t="s">
        <v>6</v>
      </c>
      <c r="AC79" s="85" t="s">
        <v>114</v>
      </c>
      <c r="AD79" s="85" t="s">
        <v>115</v>
      </c>
      <c r="AE79" s="85" t="s">
        <v>116</v>
      </c>
      <c r="AF79" s="85" t="s">
        <v>117</v>
      </c>
      <c r="AG79" s="85" t="s">
        <v>118</v>
      </c>
      <c r="AH79" s="85" t="s">
        <v>119</v>
      </c>
      <c r="AI79" s="150" t="s">
        <v>80</v>
      </c>
    </row>
    <row r="80" spans="1:35">
      <c r="A80" s="87" t="s">
        <v>27</v>
      </c>
      <c r="B80" s="141">
        <v>2754</v>
      </c>
      <c r="C80" s="141">
        <v>2426</v>
      </c>
      <c r="D80" s="141">
        <v>7922</v>
      </c>
      <c r="E80" s="141">
        <v>2199</v>
      </c>
      <c r="F80" s="141">
        <v>874.6</v>
      </c>
      <c r="G80" s="141">
        <v>369.9</v>
      </c>
      <c r="H80" s="164">
        <f>SUM(B80:G80)</f>
        <v>16545.5</v>
      </c>
      <c r="J80" s="144" t="s">
        <v>27</v>
      </c>
      <c r="K80" s="141">
        <v>2754</v>
      </c>
      <c r="L80" s="141">
        <v>2426</v>
      </c>
      <c r="M80" s="141">
        <v>7922</v>
      </c>
      <c r="N80" s="141">
        <v>2199</v>
      </c>
      <c r="O80" s="141">
        <v>874.6</v>
      </c>
      <c r="P80" s="141">
        <v>369.9</v>
      </c>
      <c r="Q80" s="167">
        <f>SUM(K80:P80)</f>
        <v>16545.5</v>
      </c>
      <c r="S80" s="87" t="s">
        <v>27</v>
      </c>
      <c r="T80" s="141">
        <v>2754</v>
      </c>
      <c r="U80" s="141">
        <v>2426</v>
      </c>
      <c r="V80" s="141">
        <v>7922</v>
      </c>
      <c r="W80" s="141">
        <v>2199</v>
      </c>
      <c r="X80" s="141">
        <v>874.6</v>
      </c>
      <c r="Y80" s="141">
        <v>369.9</v>
      </c>
      <c r="Z80" s="163">
        <f>SUM(T80:Y80)</f>
        <v>16545.5</v>
      </c>
      <c r="AB80" s="87" t="s">
        <v>27</v>
      </c>
      <c r="AC80" s="141">
        <v>2754</v>
      </c>
      <c r="AD80" s="141">
        <v>2426</v>
      </c>
      <c r="AE80" s="141">
        <v>7922</v>
      </c>
      <c r="AF80" s="141">
        <v>2199</v>
      </c>
      <c r="AG80" s="141">
        <v>874.6</v>
      </c>
      <c r="AH80" s="141">
        <v>369.9</v>
      </c>
      <c r="AI80" s="166">
        <f>SUM(AC80:AH80)</f>
        <v>16545.5</v>
      </c>
    </row>
    <row r="81" spans="1:35">
      <c r="A81" s="89" t="s">
        <v>28</v>
      </c>
      <c r="B81" s="142">
        <v>2754</v>
      </c>
      <c r="C81" s="142">
        <v>2426</v>
      </c>
      <c r="D81" s="142">
        <v>7922</v>
      </c>
      <c r="E81" s="142">
        <v>2199</v>
      </c>
      <c r="F81" s="142">
        <v>874.6</v>
      </c>
      <c r="G81" s="142">
        <v>369.9</v>
      </c>
      <c r="H81" s="164">
        <f>SUM(B81:G81)</f>
        <v>16545.5</v>
      </c>
      <c r="J81" s="105" t="s">
        <v>28</v>
      </c>
      <c r="K81" s="142">
        <v>2754</v>
      </c>
      <c r="L81" s="142">
        <v>2426</v>
      </c>
      <c r="M81" s="142">
        <v>7922</v>
      </c>
      <c r="N81" s="142">
        <v>2199</v>
      </c>
      <c r="O81" s="142">
        <v>874.6</v>
      </c>
      <c r="P81" s="142">
        <v>369.9</v>
      </c>
      <c r="Q81" s="167">
        <f>SUM(K81:P81)</f>
        <v>16545.5</v>
      </c>
      <c r="S81" s="89" t="s">
        <v>28</v>
      </c>
      <c r="T81" s="142">
        <v>2754</v>
      </c>
      <c r="U81" s="142">
        <v>2426</v>
      </c>
      <c r="V81" s="142">
        <v>7922</v>
      </c>
      <c r="W81" s="142">
        <v>2199</v>
      </c>
      <c r="X81" s="142">
        <v>874.6</v>
      </c>
      <c r="Y81" s="142">
        <v>369.9</v>
      </c>
      <c r="Z81" s="164">
        <f t="shared" ref="Z81:Z83" si="0">SUM(T81:Y81)</f>
        <v>16545.5</v>
      </c>
      <c r="AB81" s="89" t="s">
        <v>28</v>
      </c>
      <c r="AC81" s="142">
        <v>2754</v>
      </c>
      <c r="AD81" s="142">
        <v>2426</v>
      </c>
      <c r="AE81" s="142">
        <v>7922</v>
      </c>
      <c r="AF81" s="142">
        <v>2199</v>
      </c>
      <c r="AG81" s="142">
        <v>874.6</v>
      </c>
      <c r="AH81" s="142">
        <v>369.9</v>
      </c>
      <c r="AI81" s="167">
        <f>SUM(AC81:AH81)</f>
        <v>16545.5</v>
      </c>
    </row>
    <row r="82" spans="1:35">
      <c r="A82" s="89" t="s">
        <v>29</v>
      </c>
      <c r="B82" s="142">
        <v>2754</v>
      </c>
      <c r="C82" s="142">
        <v>2426</v>
      </c>
      <c r="D82" s="142">
        <v>7922</v>
      </c>
      <c r="E82" s="142">
        <v>2199</v>
      </c>
      <c r="F82" s="142">
        <v>874.6</v>
      </c>
      <c r="G82" s="142">
        <v>369.9</v>
      </c>
      <c r="H82" s="164">
        <f>SUM(B82:G82)</f>
        <v>16545.5</v>
      </c>
      <c r="J82" s="105" t="s">
        <v>29</v>
      </c>
      <c r="K82" s="142">
        <v>2754</v>
      </c>
      <c r="L82" s="142">
        <v>2426</v>
      </c>
      <c r="M82" s="142">
        <v>7922</v>
      </c>
      <c r="N82" s="142">
        <v>2199</v>
      </c>
      <c r="O82" s="142">
        <v>874.6</v>
      </c>
      <c r="P82" s="142">
        <v>369.9</v>
      </c>
      <c r="Q82" s="167">
        <f t="shared" ref="Q82:Q83" si="1">SUM(K82:P82)</f>
        <v>16545.5</v>
      </c>
      <c r="S82" s="89" t="s">
        <v>29</v>
      </c>
      <c r="T82" s="142">
        <v>2754</v>
      </c>
      <c r="U82" s="142">
        <v>2426</v>
      </c>
      <c r="V82" s="142">
        <v>7922</v>
      </c>
      <c r="W82" s="142">
        <v>2199</v>
      </c>
      <c r="X82" s="142">
        <v>874.6</v>
      </c>
      <c r="Y82" s="142">
        <v>369.9</v>
      </c>
      <c r="Z82" s="164">
        <f t="shared" si="0"/>
        <v>16545.5</v>
      </c>
      <c r="AB82" s="89" t="s">
        <v>29</v>
      </c>
      <c r="AC82" s="142">
        <v>2754</v>
      </c>
      <c r="AD82" s="142">
        <v>2426</v>
      </c>
      <c r="AE82" s="142">
        <v>7922</v>
      </c>
      <c r="AF82" s="142">
        <v>2199</v>
      </c>
      <c r="AG82" s="142">
        <v>874.6</v>
      </c>
      <c r="AH82" s="142">
        <v>369.9</v>
      </c>
      <c r="AI82" s="167">
        <f>SUM(AC82:AH82)</f>
        <v>16545.5</v>
      </c>
    </row>
    <row r="83" spans="1:35">
      <c r="A83" s="85" t="s">
        <v>30</v>
      </c>
      <c r="B83" s="143">
        <v>2754</v>
      </c>
      <c r="C83" s="143">
        <v>2426</v>
      </c>
      <c r="D83" s="143">
        <v>7922</v>
      </c>
      <c r="E83" s="143">
        <v>2199</v>
      </c>
      <c r="F83" s="143">
        <v>874.6</v>
      </c>
      <c r="G83" s="143">
        <v>369.9</v>
      </c>
      <c r="H83" s="164">
        <f>SUM(B83:G83)</f>
        <v>16545.5</v>
      </c>
      <c r="J83" s="86" t="s">
        <v>30</v>
      </c>
      <c r="K83" s="143">
        <v>2754</v>
      </c>
      <c r="L83" s="143">
        <v>2426</v>
      </c>
      <c r="M83" s="143">
        <v>7922</v>
      </c>
      <c r="N83" s="143">
        <v>2199</v>
      </c>
      <c r="O83" s="143">
        <v>874.6</v>
      </c>
      <c r="P83" s="143">
        <v>369.9</v>
      </c>
      <c r="Q83" s="167">
        <f t="shared" si="1"/>
        <v>16545.5</v>
      </c>
      <c r="S83" s="85" t="s">
        <v>30</v>
      </c>
      <c r="T83" s="143">
        <v>2754</v>
      </c>
      <c r="U83" s="143">
        <v>2426</v>
      </c>
      <c r="V83" s="143">
        <v>7922</v>
      </c>
      <c r="W83" s="143">
        <v>2199</v>
      </c>
      <c r="X83" s="143">
        <v>874.6</v>
      </c>
      <c r="Y83" s="143">
        <v>369.9</v>
      </c>
      <c r="Z83" s="165">
        <f t="shared" si="0"/>
        <v>16545.5</v>
      </c>
      <c r="AB83" s="85" t="s">
        <v>30</v>
      </c>
      <c r="AC83" s="143">
        <v>2754</v>
      </c>
      <c r="AD83" s="143">
        <v>2426</v>
      </c>
      <c r="AE83" s="143">
        <v>7922</v>
      </c>
      <c r="AF83" s="143">
        <v>2199</v>
      </c>
      <c r="AG83" s="143">
        <v>874.6</v>
      </c>
      <c r="AH83" s="143">
        <v>369.9</v>
      </c>
      <c r="AI83" s="168">
        <f>SUM(AC83:AH83)</f>
        <v>16545.5</v>
      </c>
    </row>
    <row r="84" spans="1:35" s="80" customFormat="1">
      <c r="G84" s="106"/>
      <c r="H84" s="162"/>
      <c r="P84" s="106"/>
      <c r="Q84" s="162"/>
      <c r="Y84" s="106"/>
      <c r="Z84" s="162"/>
      <c r="AH84" s="106"/>
      <c r="AI84" s="162"/>
    </row>
    <row r="85" spans="1:35" s="80" customFormat="1">
      <c r="A85" s="169" t="s">
        <v>82</v>
      </c>
      <c r="B85" s="170" t="s">
        <v>81</v>
      </c>
      <c r="G85" s="106"/>
      <c r="H85" s="162"/>
      <c r="J85" s="169" t="s">
        <v>95</v>
      </c>
      <c r="K85" s="170" t="s">
        <v>81</v>
      </c>
      <c r="P85" s="106"/>
      <c r="Q85" s="162"/>
      <c r="S85" s="169" t="s">
        <v>96</v>
      </c>
      <c r="T85" s="170" t="s">
        <v>81</v>
      </c>
      <c r="Y85" s="106"/>
      <c r="Z85" s="162"/>
      <c r="AB85" s="169" t="s">
        <v>97</v>
      </c>
      <c r="AC85" s="170" t="s">
        <v>81</v>
      </c>
      <c r="AH85" s="106"/>
      <c r="AI85" s="162"/>
    </row>
    <row r="86" spans="1:35" s="80" customFormat="1">
      <c r="A86" s="87" t="s">
        <v>27</v>
      </c>
      <c r="B86" s="88">
        <f>H64+H72+H80</f>
        <v>16629.400000000001</v>
      </c>
      <c r="G86" s="106"/>
      <c r="H86" s="162"/>
      <c r="J86" s="87" t="s">
        <v>27</v>
      </c>
      <c r="K86" s="88">
        <f>Q64+Q72+Q80</f>
        <v>16545.5</v>
      </c>
      <c r="P86" s="106"/>
      <c r="Q86" s="162"/>
      <c r="S86" s="87" t="s">
        <v>27</v>
      </c>
      <c r="T86" s="88">
        <f>Z64+Z72+Z80</f>
        <v>16545.5</v>
      </c>
      <c r="Y86" s="106"/>
      <c r="Z86" s="162"/>
      <c r="AB86" s="87" t="s">
        <v>27</v>
      </c>
      <c r="AC86" s="88">
        <f>AI64+AI72+AI80</f>
        <v>16988.400000000001</v>
      </c>
      <c r="AH86" s="106"/>
      <c r="AI86" s="162"/>
    </row>
    <row r="87" spans="1:35" s="80" customFormat="1">
      <c r="A87" s="89" t="s">
        <v>28</v>
      </c>
      <c r="B87" s="90">
        <f t="shared" ref="B87:B89" si="2">H65+H73+H81</f>
        <v>18999.400000000001</v>
      </c>
      <c r="G87" s="106"/>
      <c r="H87" s="162"/>
      <c r="J87" s="89" t="s">
        <v>28</v>
      </c>
      <c r="K87" s="90">
        <f t="shared" ref="K87:K89" si="3">Q65+Q73+Q81</f>
        <v>16629.400000000001</v>
      </c>
      <c r="P87" s="106"/>
      <c r="Q87" s="162"/>
      <c r="S87" s="89" t="s">
        <v>28</v>
      </c>
      <c r="T87" s="90">
        <f t="shared" ref="T87:T89" si="4">Z65+Z73+Z81</f>
        <v>16988.400000000001</v>
      </c>
      <c r="Y87" s="106"/>
      <c r="Z87" s="162"/>
      <c r="AB87" s="89" t="s">
        <v>28</v>
      </c>
      <c r="AC87" s="90">
        <f t="shared" ref="AC87:AC89" si="5">AI65+AI73+AI81</f>
        <v>18999.400000000001</v>
      </c>
      <c r="AH87" s="106"/>
      <c r="AI87" s="162"/>
    </row>
    <row r="88" spans="1:35" s="80" customFormat="1">
      <c r="A88" s="89" t="s">
        <v>29</v>
      </c>
      <c r="B88" s="90">
        <f t="shared" si="2"/>
        <v>20376.400000000001</v>
      </c>
      <c r="G88" s="106"/>
      <c r="H88" s="162"/>
      <c r="J88" s="89" t="s">
        <v>29</v>
      </c>
      <c r="K88" s="90">
        <f t="shared" si="3"/>
        <v>16988.400000000001</v>
      </c>
      <c r="P88" s="106"/>
      <c r="Q88" s="162"/>
      <c r="S88" s="89" t="s">
        <v>29</v>
      </c>
      <c r="T88" s="90">
        <f t="shared" si="4"/>
        <v>18999.400000000001</v>
      </c>
      <c r="Y88" s="106"/>
      <c r="Z88" s="162"/>
      <c r="AB88" s="89" t="s">
        <v>29</v>
      </c>
      <c r="AC88" s="90">
        <f t="shared" si="5"/>
        <v>20859.400000000001</v>
      </c>
      <c r="AH88" s="106"/>
      <c r="AI88" s="162"/>
    </row>
    <row r="89" spans="1:35" s="80" customFormat="1">
      <c r="A89" s="85" t="s">
        <v>30</v>
      </c>
      <c r="B89" s="91">
        <f t="shared" si="2"/>
        <v>22178.400000000001</v>
      </c>
      <c r="G89" s="106"/>
      <c r="H89" s="162"/>
      <c r="J89" s="85" t="s">
        <v>30</v>
      </c>
      <c r="K89" s="91">
        <f t="shared" si="3"/>
        <v>20376.400000000001</v>
      </c>
      <c r="P89" s="106"/>
      <c r="Q89" s="162"/>
      <c r="S89" s="85" t="s">
        <v>30</v>
      </c>
      <c r="T89" s="91">
        <f t="shared" si="4"/>
        <v>20859.400000000001</v>
      </c>
      <c r="Y89" s="106"/>
      <c r="Z89" s="162"/>
      <c r="AB89" s="85" t="s">
        <v>30</v>
      </c>
      <c r="AC89" s="91">
        <f t="shared" si="5"/>
        <v>22178.400000000001</v>
      </c>
      <c r="AH89" s="106"/>
      <c r="AI89" s="162"/>
    </row>
    <row r="91" spans="1:35" s="108" customFormat="1" ht="25.5" customHeight="1">
      <c r="A91" s="133" t="s">
        <v>78</v>
      </c>
      <c r="H91" s="160"/>
      <c r="Q91" s="160"/>
      <c r="Z91" s="160"/>
      <c r="AI91" s="160"/>
    </row>
    <row r="94" spans="1:35" s="80" customFormat="1" ht="15.75" thickBot="1">
      <c r="A94" s="27" t="s">
        <v>53</v>
      </c>
      <c r="G94" s="106"/>
      <c r="H94" s="159"/>
      <c r="J94" s="27" t="s">
        <v>53</v>
      </c>
      <c r="P94" s="106"/>
      <c r="Q94" s="159"/>
      <c r="S94" s="27" t="s">
        <v>53</v>
      </c>
      <c r="Y94" s="106"/>
      <c r="Z94" s="159"/>
      <c r="AB94" s="27" t="s">
        <v>53</v>
      </c>
      <c r="AH94" s="106"/>
      <c r="AI94" s="159"/>
    </row>
    <row r="95" spans="1:35">
      <c r="A95" s="180" t="s">
        <v>127</v>
      </c>
      <c r="B95" s="180"/>
      <c r="C95" s="180"/>
      <c r="D95" s="180"/>
      <c r="E95" s="180"/>
      <c r="F95" s="180"/>
      <c r="G95" s="180"/>
      <c r="H95" s="180"/>
      <c r="J95" s="180" t="s">
        <v>128</v>
      </c>
      <c r="K95" s="180"/>
      <c r="L95" s="180"/>
      <c r="M95" s="180"/>
      <c r="N95" s="180"/>
      <c r="O95" s="180"/>
      <c r="P95" s="180"/>
      <c r="Q95" s="180"/>
      <c r="S95" s="180" t="s">
        <v>128</v>
      </c>
      <c r="T95" s="180"/>
      <c r="U95" s="180"/>
      <c r="V95" s="180"/>
      <c r="W95" s="180"/>
      <c r="X95" s="180"/>
      <c r="Y95" s="180"/>
      <c r="Z95" s="180"/>
      <c r="AB95" s="180" t="s">
        <v>128</v>
      </c>
      <c r="AC95" s="180"/>
      <c r="AD95" s="180"/>
      <c r="AE95" s="180"/>
      <c r="AF95" s="180"/>
      <c r="AG95" s="180"/>
      <c r="AH95" s="180"/>
      <c r="AI95" s="180"/>
    </row>
    <row r="96" spans="1:35">
      <c r="A96" s="92" t="s">
        <v>6</v>
      </c>
      <c r="B96" s="116" t="s">
        <v>114</v>
      </c>
      <c r="C96" s="116" t="s">
        <v>115</v>
      </c>
      <c r="D96" s="116" t="s">
        <v>116</v>
      </c>
      <c r="E96" s="116" t="s">
        <v>117</v>
      </c>
      <c r="F96" s="116" t="s">
        <v>118</v>
      </c>
      <c r="G96" s="116" t="s">
        <v>119</v>
      </c>
      <c r="H96" s="150" t="s">
        <v>80</v>
      </c>
      <c r="J96" s="92" t="s">
        <v>6</v>
      </c>
      <c r="K96" s="93" t="s">
        <v>114</v>
      </c>
      <c r="L96" s="93" t="s">
        <v>115</v>
      </c>
      <c r="M96" s="93" t="s">
        <v>116</v>
      </c>
      <c r="N96" s="93" t="s">
        <v>117</v>
      </c>
      <c r="O96" s="93" t="s">
        <v>118</v>
      </c>
      <c r="P96" s="93" t="s">
        <v>119</v>
      </c>
      <c r="Q96" s="150" t="s">
        <v>80</v>
      </c>
      <c r="S96" s="92" t="s">
        <v>6</v>
      </c>
      <c r="T96" s="93" t="s">
        <v>114</v>
      </c>
      <c r="U96" s="93" t="s">
        <v>115</v>
      </c>
      <c r="V96" s="93" t="s">
        <v>116</v>
      </c>
      <c r="W96" s="93" t="s">
        <v>117</v>
      </c>
      <c r="X96" s="93" t="s">
        <v>118</v>
      </c>
      <c r="Y96" s="93" t="s">
        <v>119</v>
      </c>
      <c r="Z96" s="150" t="s">
        <v>80</v>
      </c>
      <c r="AB96" s="92" t="s">
        <v>6</v>
      </c>
      <c r="AC96" s="93" t="s">
        <v>114</v>
      </c>
      <c r="AD96" s="93" t="s">
        <v>115</v>
      </c>
      <c r="AE96" s="93" t="s">
        <v>116</v>
      </c>
      <c r="AF96" s="93" t="s">
        <v>117</v>
      </c>
      <c r="AG96" s="93" t="s">
        <v>118</v>
      </c>
      <c r="AH96" s="93" t="s">
        <v>119</v>
      </c>
      <c r="AI96" s="150" t="s">
        <v>80</v>
      </c>
    </row>
    <row r="97" spans="1:35">
      <c r="A97" s="1" t="s">
        <v>27</v>
      </c>
      <c r="B97" s="117">
        <v>145</v>
      </c>
      <c r="C97" s="117">
        <v>1100</v>
      </c>
      <c r="D97" s="117">
        <v>5455</v>
      </c>
      <c r="E97" s="117">
        <v>1319</v>
      </c>
      <c r="F97" s="117">
        <v>935</v>
      </c>
      <c r="G97" s="117">
        <v>442</v>
      </c>
      <c r="H97" s="161">
        <v>0</v>
      </c>
      <c r="J97" s="1" t="s">
        <v>27</v>
      </c>
      <c r="K97" s="117">
        <v>145</v>
      </c>
      <c r="L97" s="117">
        <v>1100</v>
      </c>
      <c r="M97" s="117">
        <v>5455</v>
      </c>
      <c r="N97" s="117">
        <v>1319</v>
      </c>
      <c r="O97" s="117">
        <v>935</v>
      </c>
      <c r="P97" s="117">
        <v>442</v>
      </c>
      <c r="Q97" s="161">
        <f>SUM(O97:P97)</f>
        <v>1377</v>
      </c>
      <c r="S97" s="1" t="s">
        <v>27</v>
      </c>
      <c r="T97" s="117">
        <v>145</v>
      </c>
      <c r="U97" s="117">
        <v>1100</v>
      </c>
      <c r="V97" s="117">
        <v>5455</v>
      </c>
      <c r="W97" s="117">
        <v>1319</v>
      </c>
      <c r="X97" s="117">
        <v>935</v>
      </c>
      <c r="Y97" s="117">
        <v>442</v>
      </c>
      <c r="Z97" s="161">
        <v>0</v>
      </c>
      <c r="AB97" s="1" t="s">
        <v>27</v>
      </c>
      <c r="AC97" s="117">
        <v>145</v>
      </c>
      <c r="AD97" s="117">
        <v>1100</v>
      </c>
      <c r="AE97" s="117">
        <v>5455</v>
      </c>
      <c r="AF97" s="117">
        <v>1319</v>
      </c>
      <c r="AG97" s="117">
        <v>935</v>
      </c>
      <c r="AH97" s="117">
        <v>442</v>
      </c>
      <c r="AI97" s="161">
        <v>0</v>
      </c>
    </row>
    <row r="98" spans="1:35">
      <c r="A98" s="1" t="s">
        <v>28</v>
      </c>
      <c r="B98" s="114">
        <v>145</v>
      </c>
      <c r="C98" s="115">
        <v>1100</v>
      </c>
      <c r="D98" s="115">
        <v>5455</v>
      </c>
      <c r="E98" s="118">
        <v>1319</v>
      </c>
      <c r="F98" s="118">
        <v>935</v>
      </c>
      <c r="G98" s="118">
        <v>442</v>
      </c>
      <c r="H98" s="161">
        <v>0</v>
      </c>
      <c r="J98" s="1" t="s">
        <v>28</v>
      </c>
      <c r="K98" s="114">
        <v>145</v>
      </c>
      <c r="L98" s="115">
        <v>1100</v>
      </c>
      <c r="M98" s="115">
        <v>5455</v>
      </c>
      <c r="N98" s="118">
        <v>1319</v>
      </c>
      <c r="O98" s="118">
        <v>935</v>
      </c>
      <c r="P98" s="118">
        <v>442</v>
      </c>
      <c r="Q98" s="161">
        <f>SUM(M98:P98)</f>
        <v>8151</v>
      </c>
      <c r="S98" s="1" t="s">
        <v>28</v>
      </c>
      <c r="T98" s="114">
        <v>145</v>
      </c>
      <c r="U98" s="115">
        <v>1100</v>
      </c>
      <c r="V98" s="115">
        <v>5455</v>
      </c>
      <c r="W98" s="118">
        <v>1319</v>
      </c>
      <c r="X98" s="118">
        <v>935</v>
      </c>
      <c r="Y98" s="118">
        <v>442</v>
      </c>
      <c r="Z98" s="161">
        <v>0</v>
      </c>
      <c r="AB98" s="1" t="s">
        <v>28</v>
      </c>
      <c r="AC98" s="114">
        <v>145</v>
      </c>
      <c r="AD98" s="115">
        <v>1100</v>
      </c>
      <c r="AE98" s="115">
        <v>5455</v>
      </c>
      <c r="AF98" s="118">
        <v>1319</v>
      </c>
      <c r="AG98" s="118">
        <v>935</v>
      </c>
      <c r="AH98" s="118">
        <v>442</v>
      </c>
      <c r="AI98" s="161">
        <v>0</v>
      </c>
    </row>
    <row r="99" spans="1:35">
      <c r="A99" s="1" t="s">
        <v>29</v>
      </c>
      <c r="B99" s="114">
        <v>145</v>
      </c>
      <c r="C99" s="115">
        <v>1100</v>
      </c>
      <c r="D99" s="115">
        <v>5455</v>
      </c>
      <c r="E99" s="118">
        <v>1319</v>
      </c>
      <c r="F99" s="118">
        <v>935</v>
      </c>
      <c r="G99" s="118">
        <v>442</v>
      </c>
      <c r="H99" s="161">
        <v>0</v>
      </c>
      <c r="J99" s="1" t="s">
        <v>29</v>
      </c>
      <c r="K99" s="114">
        <v>145</v>
      </c>
      <c r="L99" s="115">
        <v>1100</v>
      </c>
      <c r="M99" s="115">
        <v>5455</v>
      </c>
      <c r="N99" s="118">
        <v>1319</v>
      </c>
      <c r="O99" s="118">
        <v>935</v>
      </c>
      <c r="P99" s="118">
        <v>442</v>
      </c>
      <c r="Q99" s="161">
        <f>SUM(M99:P99)</f>
        <v>8151</v>
      </c>
      <c r="S99" s="1" t="s">
        <v>29</v>
      </c>
      <c r="T99" s="114">
        <v>145</v>
      </c>
      <c r="U99" s="115">
        <v>1100</v>
      </c>
      <c r="V99" s="115">
        <v>5455</v>
      </c>
      <c r="W99" s="118">
        <v>1319</v>
      </c>
      <c r="X99" s="118">
        <v>935</v>
      </c>
      <c r="Y99" s="118">
        <v>442</v>
      </c>
      <c r="Z99" s="161">
        <v>0</v>
      </c>
      <c r="AB99" s="1" t="s">
        <v>29</v>
      </c>
      <c r="AC99" s="114">
        <v>145</v>
      </c>
      <c r="AD99" s="115">
        <v>1100</v>
      </c>
      <c r="AE99" s="115">
        <v>5455</v>
      </c>
      <c r="AF99" s="118">
        <v>1319</v>
      </c>
      <c r="AG99" s="118">
        <v>935</v>
      </c>
      <c r="AH99" s="131">
        <v>442</v>
      </c>
      <c r="AI99" s="161">
        <f>SUM(AH99)</f>
        <v>442</v>
      </c>
    </row>
    <row r="100" spans="1:35">
      <c r="A100" s="82" t="s">
        <v>30</v>
      </c>
      <c r="B100" s="119">
        <v>145</v>
      </c>
      <c r="C100" s="120">
        <v>1100</v>
      </c>
      <c r="D100" s="120">
        <v>5455</v>
      </c>
      <c r="E100" s="121">
        <v>1319</v>
      </c>
      <c r="F100" s="132">
        <v>935</v>
      </c>
      <c r="G100" s="132">
        <v>442</v>
      </c>
      <c r="H100" s="161">
        <f>F100+G100</f>
        <v>1377</v>
      </c>
      <c r="J100" s="82" t="s">
        <v>30</v>
      </c>
      <c r="K100" s="119">
        <v>145</v>
      </c>
      <c r="L100" s="120">
        <v>1100</v>
      </c>
      <c r="M100" s="120">
        <v>5455</v>
      </c>
      <c r="N100" s="121">
        <v>1319</v>
      </c>
      <c r="O100" s="121">
        <v>935</v>
      </c>
      <c r="P100" s="132">
        <v>442</v>
      </c>
      <c r="Q100" s="161">
        <f>SUM(L100:P100)</f>
        <v>9251</v>
      </c>
      <c r="S100" s="82" t="s">
        <v>30</v>
      </c>
      <c r="T100" s="119">
        <v>145</v>
      </c>
      <c r="U100" s="120">
        <v>1100</v>
      </c>
      <c r="V100" s="120">
        <v>5455</v>
      </c>
      <c r="W100" s="121">
        <v>1319</v>
      </c>
      <c r="X100" s="132">
        <v>935</v>
      </c>
      <c r="Y100" s="132">
        <v>442</v>
      </c>
      <c r="Z100" s="161">
        <f>SUM(X100:Y100)</f>
        <v>1377</v>
      </c>
      <c r="AB100" s="82" t="s">
        <v>30</v>
      </c>
      <c r="AC100" s="119">
        <v>145</v>
      </c>
      <c r="AD100" s="120">
        <v>1100</v>
      </c>
      <c r="AE100" s="120">
        <v>5455</v>
      </c>
      <c r="AF100" s="132">
        <v>1319</v>
      </c>
      <c r="AG100" s="132">
        <v>935</v>
      </c>
      <c r="AH100" s="132">
        <v>442</v>
      </c>
      <c r="AI100" s="161">
        <f>SUM(AF100:AH100)</f>
        <v>2696</v>
      </c>
    </row>
    <row r="101" spans="1:35" s="80" customFormat="1">
      <c r="G101" s="106"/>
      <c r="H101" s="159"/>
      <c r="P101" s="106"/>
      <c r="Q101" s="159"/>
      <c r="Y101" s="106"/>
      <c r="Z101" s="159"/>
      <c r="AH101" s="106"/>
      <c r="AI101" s="159"/>
    </row>
    <row r="102" spans="1:35" s="80" customFormat="1" ht="15.75" thickBot="1">
      <c r="A102" s="104" t="s">
        <v>52</v>
      </c>
      <c r="G102" s="106"/>
      <c r="H102" s="162"/>
      <c r="J102" s="104" t="s">
        <v>52</v>
      </c>
      <c r="P102" s="106"/>
      <c r="Q102" s="162"/>
      <c r="S102" s="104" t="s">
        <v>52</v>
      </c>
      <c r="Y102" s="106"/>
      <c r="Z102" s="162"/>
      <c r="AB102" s="104" t="s">
        <v>52</v>
      </c>
      <c r="AH102" s="106"/>
      <c r="AI102" s="162"/>
    </row>
    <row r="103" spans="1:35">
      <c r="A103" s="180" t="s">
        <v>128</v>
      </c>
      <c r="B103" s="180"/>
      <c r="C103" s="180"/>
      <c r="D103" s="180"/>
      <c r="E103" s="180"/>
      <c r="F103" s="180"/>
      <c r="G103" s="180"/>
      <c r="H103" s="180"/>
      <c r="J103" s="180" t="s">
        <v>128</v>
      </c>
      <c r="K103" s="180"/>
      <c r="L103" s="180"/>
      <c r="M103" s="180"/>
      <c r="N103" s="180"/>
      <c r="O103" s="180"/>
      <c r="P103" s="180"/>
      <c r="Q103" s="180"/>
      <c r="S103" s="180" t="s">
        <v>128</v>
      </c>
      <c r="T103" s="180"/>
      <c r="U103" s="180"/>
      <c r="V103" s="180"/>
      <c r="W103" s="180"/>
      <c r="X103" s="180"/>
      <c r="Y103" s="180"/>
      <c r="Z103" s="180"/>
      <c r="AB103" s="180" t="s">
        <v>128</v>
      </c>
      <c r="AC103" s="180"/>
      <c r="AD103" s="180"/>
      <c r="AE103" s="180"/>
      <c r="AF103" s="180"/>
      <c r="AG103" s="180"/>
      <c r="AH103" s="180"/>
      <c r="AI103" s="180"/>
    </row>
    <row r="104" spans="1:35">
      <c r="A104" s="92" t="s">
        <v>6</v>
      </c>
      <c r="B104" s="93" t="s">
        <v>114</v>
      </c>
      <c r="C104" s="93" t="s">
        <v>115</v>
      </c>
      <c r="D104" s="93" t="s">
        <v>116</v>
      </c>
      <c r="E104" s="93" t="s">
        <v>117</v>
      </c>
      <c r="F104" s="93" t="s">
        <v>118</v>
      </c>
      <c r="G104" s="93" t="s">
        <v>119</v>
      </c>
      <c r="H104" s="150" t="s">
        <v>80</v>
      </c>
      <c r="J104" s="92" t="s">
        <v>6</v>
      </c>
      <c r="K104" s="93" t="s">
        <v>114</v>
      </c>
      <c r="L104" s="93" t="s">
        <v>115</v>
      </c>
      <c r="M104" s="93" t="s">
        <v>116</v>
      </c>
      <c r="N104" s="93" t="s">
        <v>117</v>
      </c>
      <c r="O104" s="93" t="s">
        <v>118</v>
      </c>
      <c r="P104" s="93" t="s">
        <v>119</v>
      </c>
      <c r="Q104" s="150" t="s">
        <v>80</v>
      </c>
      <c r="S104" s="92" t="s">
        <v>6</v>
      </c>
      <c r="T104" s="93" t="s">
        <v>114</v>
      </c>
      <c r="U104" s="93" t="s">
        <v>115</v>
      </c>
      <c r="V104" s="93" t="s">
        <v>116</v>
      </c>
      <c r="W104" s="93" t="s">
        <v>117</v>
      </c>
      <c r="X104" s="93" t="s">
        <v>118</v>
      </c>
      <c r="Y104" s="93" t="s">
        <v>119</v>
      </c>
      <c r="Z104" s="150" t="s">
        <v>80</v>
      </c>
      <c r="AB104" s="92" t="s">
        <v>6</v>
      </c>
      <c r="AC104" s="93" t="s">
        <v>114</v>
      </c>
      <c r="AD104" s="93" t="s">
        <v>115</v>
      </c>
      <c r="AE104" s="93" t="s">
        <v>116</v>
      </c>
      <c r="AF104" s="93" t="s">
        <v>117</v>
      </c>
      <c r="AG104" s="93" t="s">
        <v>118</v>
      </c>
      <c r="AH104" s="93" t="s">
        <v>119</v>
      </c>
      <c r="AI104" s="150" t="s">
        <v>80</v>
      </c>
    </row>
    <row r="105" spans="1:35">
      <c r="A105" s="1" t="s">
        <v>27</v>
      </c>
      <c r="B105" s="122">
        <v>1422.9</v>
      </c>
      <c r="C105" s="122">
        <v>483</v>
      </c>
      <c r="D105" s="122">
        <v>2011</v>
      </c>
      <c r="E105" s="122">
        <v>359</v>
      </c>
      <c r="F105" s="122">
        <v>31.9</v>
      </c>
      <c r="G105" s="122">
        <v>52</v>
      </c>
      <c r="H105" s="161">
        <v>0</v>
      </c>
      <c r="J105" s="1" t="s">
        <v>27</v>
      </c>
      <c r="K105" s="122">
        <v>1422.9</v>
      </c>
      <c r="L105" s="122">
        <v>483</v>
      </c>
      <c r="M105" s="122">
        <v>2011</v>
      </c>
      <c r="N105" s="122">
        <v>359</v>
      </c>
      <c r="O105" s="122">
        <v>31.9</v>
      </c>
      <c r="P105" s="122">
        <v>52</v>
      </c>
      <c r="Q105" s="161">
        <v>0</v>
      </c>
      <c r="S105" s="1" t="s">
        <v>27</v>
      </c>
      <c r="T105" s="122">
        <v>1422.9</v>
      </c>
      <c r="U105" s="122">
        <v>483</v>
      </c>
      <c r="V105" s="122">
        <v>2011</v>
      </c>
      <c r="W105" s="122">
        <v>359</v>
      </c>
      <c r="X105" s="122">
        <v>31.9</v>
      </c>
      <c r="Y105" s="122">
        <v>52</v>
      </c>
      <c r="Z105" s="161">
        <v>0</v>
      </c>
      <c r="AB105" s="1" t="s">
        <v>27</v>
      </c>
      <c r="AC105" s="122">
        <v>1422.9</v>
      </c>
      <c r="AD105" s="122">
        <v>483</v>
      </c>
      <c r="AE105" s="122">
        <v>2011</v>
      </c>
      <c r="AF105" s="122">
        <v>359</v>
      </c>
      <c r="AG105" s="128">
        <v>31.9</v>
      </c>
      <c r="AH105" s="128">
        <v>52</v>
      </c>
      <c r="AI105" s="161">
        <f>SUM(AG105:AH105)</f>
        <v>83.9</v>
      </c>
    </row>
    <row r="106" spans="1:35">
      <c r="A106" s="1" t="s">
        <v>28</v>
      </c>
      <c r="B106" s="123">
        <v>1422.9</v>
      </c>
      <c r="C106" s="123">
        <v>483</v>
      </c>
      <c r="D106" s="123">
        <v>2011</v>
      </c>
      <c r="E106" s="123">
        <v>359</v>
      </c>
      <c r="F106" s="129">
        <v>31.9</v>
      </c>
      <c r="G106" s="129">
        <v>52</v>
      </c>
      <c r="H106" s="161">
        <f>SUM(F106:G106)</f>
        <v>83.9</v>
      </c>
      <c r="J106" s="1" t="s">
        <v>28</v>
      </c>
      <c r="K106" s="123">
        <v>1422.9</v>
      </c>
      <c r="L106" s="123">
        <v>483</v>
      </c>
      <c r="M106" s="123">
        <v>2011</v>
      </c>
      <c r="N106" s="123">
        <v>359</v>
      </c>
      <c r="O106" s="123">
        <v>31.9</v>
      </c>
      <c r="P106" s="129">
        <v>52</v>
      </c>
      <c r="Q106" s="161">
        <f>P106</f>
        <v>52</v>
      </c>
      <c r="S106" s="1" t="s">
        <v>28</v>
      </c>
      <c r="T106" s="123">
        <v>1422.9</v>
      </c>
      <c r="U106" s="123">
        <v>483</v>
      </c>
      <c r="V106" s="123">
        <v>2011</v>
      </c>
      <c r="W106" s="123">
        <v>359</v>
      </c>
      <c r="X106" s="129">
        <v>31.9</v>
      </c>
      <c r="Y106" s="129">
        <v>52</v>
      </c>
      <c r="Z106" s="161">
        <f>SUM(X106:Y106)</f>
        <v>83.9</v>
      </c>
      <c r="AB106" s="1" t="s">
        <v>28</v>
      </c>
      <c r="AC106" s="123">
        <v>1422.9</v>
      </c>
      <c r="AD106" s="123">
        <v>483</v>
      </c>
      <c r="AE106" s="129">
        <v>2011</v>
      </c>
      <c r="AF106" s="129">
        <v>359</v>
      </c>
      <c r="AG106" s="129">
        <v>31.9</v>
      </c>
      <c r="AH106" s="129">
        <v>52</v>
      </c>
      <c r="AI106" s="161">
        <f>SUM(AE106:AH106)</f>
        <v>2453.9</v>
      </c>
    </row>
    <row r="107" spans="1:35">
      <c r="A107" s="1" t="s">
        <v>29</v>
      </c>
      <c r="B107" s="123">
        <v>1422.9</v>
      </c>
      <c r="C107" s="123">
        <v>483</v>
      </c>
      <c r="D107" s="129">
        <v>2011</v>
      </c>
      <c r="E107" s="129">
        <v>359</v>
      </c>
      <c r="F107" s="129">
        <v>31.9</v>
      </c>
      <c r="G107" s="129">
        <v>52</v>
      </c>
      <c r="H107" s="161">
        <f>SUM(D107:G107)</f>
        <v>2453.9</v>
      </c>
      <c r="J107" s="1" t="s">
        <v>29</v>
      </c>
      <c r="K107" s="123">
        <v>1422.9</v>
      </c>
      <c r="L107" s="123">
        <v>483</v>
      </c>
      <c r="M107" s="123">
        <v>2011</v>
      </c>
      <c r="N107" s="129">
        <v>359</v>
      </c>
      <c r="O107" s="129">
        <v>31.9</v>
      </c>
      <c r="P107" s="129">
        <v>52</v>
      </c>
      <c r="Q107" s="161">
        <f>SUM(N107:P107)</f>
        <v>442.9</v>
      </c>
      <c r="S107" s="1" t="s">
        <v>29</v>
      </c>
      <c r="T107" s="123">
        <v>1422.9</v>
      </c>
      <c r="U107" s="123">
        <v>483</v>
      </c>
      <c r="V107" s="123">
        <v>2011</v>
      </c>
      <c r="W107" s="129">
        <v>359</v>
      </c>
      <c r="X107" s="129">
        <v>31.9</v>
      </c>
      <c r="Y107" s="129">
        <v>52</v>
      </c>
      <c r="Z107" s="161">
        <f>SUM(W107:Y107)</f>
        <v>442.9</v>
      </c>
      <c r="AB107" s="1" t="s">
        <v>29</v>
      </c>
      <c r="AC107" s="123">
        <v>1422.9</v>
      </c>
      <c r="AD107" s="123">
        <v>483</v>
      </c>
      <c r="AE107" s="129">
        <v>2011</v>
      </c>
      <c r="AF107" s="129">
        <v>359</v>
      </c>
      <c r="AG107" s="129">
        <v>31.9</v>
      </c>
      <c r="AH107" s="129">
        <v>52</v>
      </c>
      <c r="AI107" s="161">
        <f>SUM(AE107:AH107)</f>
        <v>2453.9</v>
      </c>
    </row>
    <row r="108" spans="1:35">
      <c r="A108" s="82" t="s">
        <v>30</v>
      </c>
      <c r="B108" s="124">
        <v>1422.9</v>
      </c>
      <c r="C108" s="130">
        <v>483</v>
      </c>
      <c r="D108" s="130">
        <v>2011</v>
      </c>
      <c r="E108" s="130">
        <v>359</v>
      </c>
      <c r="F108" s="130">
        <v>31.9</v>
      </c>
      <c r="G108" s="130">
        <v>52</v>
      </c>
      <c r="H108" s="161">
        <f>SUM(C108:G108)</f>
        <v>2936.9</v>
      </c>
      <c r="J108" s="82" t="s">
        <v>30</v>
      </c>
      <c r="K108" s="124">
        <v>1422.9</v>
      </c>
      <c r="L108" s="124">
        <v>483</v>
      </c>
      <c r="M108" s="130">
        <v>2011</v>
      </c>
      <c r="N108" s="130">
        <v>359</v>
      </c>
      <c r="O108" s="130">
        <v>31.9</v>
      </c>
      <c r="P108" s="130">
        <v>52</v>
      </c>
      <c r="Q108" s="161">
        <f>SUM(M108:P108)</f>
        <v>2453.9</v>
      </c>
      <c r="S108" s="82" t="s">
        <v>30</v>
      </c>
      <c r="T108" s="124">
        <v>1422.9</v>
      </c>
      <c r="U108" s="124">
        <v>483</v>
      </c>
      <c r="V108" s="130">
        <v>2011</v>
      </c>
      <c r="W108" s="130">
        <v>359</v>
      </c>
      <c r="X108" s="130">
        <v>31.9</v>
      </c>
      <c r="Y108" s="130">
        <v>52</v>
      </c>
      <c r="Z108" s="161">
        <f>SUM(V108:Y108)</f>
        <v>2453.9</v>
      </c>
      <c r="AB108" s="82" t="s">
        <v>30</v>
      </c>
      <c r="AC108" s="124">
        <v>1422.9</v>
      </c>
      <c r="AD108" s="130">
        <v>483</v>
      </c>
      <c r="AE108" s="130">
        <v>2011</v>
      </c>
      <c r="AF108" s="130">
        <v>359</v>
      </c>
      <c r="AG108" s="130">
        <v>31.9</v>
      </c>
      <c r="AH108" s="130">
        <v>52</v>
      </c>
      <c r="AI108" s="161">
        <f>SUM(AD108:AH108)</f>
        <v>2936.9</v>
      </c>
    </row>
    <row r="109" spans="1:35" s="80" customFormat="1">
      <c r="G109" s="106"/>
      <c r="H109" s="159"/>
      <c r="P109" s="106"/>
      <c r="Q109" s="159"/>
      <c r="Y109" s="106"/>
      <c r="Z109" s="159"/>
      <c r="AH109" s="106"/>
      <c r="AI109" s="159"/>
    </row>
    <row r="110" spans="1:35" ht="15.75" thickBot="1">
      <c r="A110" s="104" t="s">
        <v>51</v>
      </c>
      <c r="J110" s="104" t="s">
        <v>51</v>
      </c>
      <c r="S110" s="104" t="s">
        <v>51</v>
      </c>
      <c r="AB110" s="104" t="s">
        <v>51</v>
      </c>
    </row>
    <row r="111" spans="1:35">
      <c r="A111" s="180" t="s">
        <v>129</v>
      </c>
      <c r="B111" s="180"/>
      <c r="C111" s="180"/>
      <c r="D111" s="180"/>
      <c r="E111" s="180"/>
      <c r="F111" s="180"/>
      <c r="G111" s="180"/>
      <c r="H111" s="180"/>
      <c r="J111" s="180" t="s">
        <v>129</v>
      </c>
      <c r="K111" s="180"/>
      <c r="L111" s="180"/>
      <c r="M111" s="180"/>
      <c r="N111" s="180"/>
      <c r="O111" s="180"/>
      <c r="P111" s="180"/>
      <c r="Q111" s="180"/>
      <c r="S111" s="180" t="s">
        <v>129</v>
      </c>
      <c r="T111" s="180"/>
      <c r="U111" s="180"/>
      <c r="V111" s="180"/>
      <c r="W111" s="180"/>
      <c r="X111" s="180"/>
      <c r="Y111" s="180"/>
      <c r="Z111" s="180"/>
      <c r="AB111" s="180" t="s">
        <v>129</v>
      </c>
      <c r="AC111" s="180"/>
      <c r="AD111" s="180"/>
      <c r="AE111" s="180"/>
      <c r="AF111" s="180"/>
      <c r="AG111" s="180"/>
      <c r="AH111" s="180"/>
      <c r="AI111" s="180"/>
    </row>
    <row r="112" spans="1:35">
      <c r="A112" s="85" t="s">
        <v>6</v>
      </c>
      <c r="B112" s="85" t="s">
        <v>114</v>
      </c>
      <c r="C112" s="85" t="s">
        <v>115</v>
      </c>
      <c r="D112" s="85" t="s">
        <v>116</v>
      </c>
      <c r="E112" s="85" t="s">
        <v>117</v>
      </c>
      <c r="F112" s="85" t="s">
        <v>118</v>
      </c>
      <c r="G112" s="85" t="s">
        <v>119</v>
      </c>
      <c r="H112" s="150" t="s">
        <v>80</v>
      </c>
      <c r="J112" s="85" t="s">
        <v>6</v>
      </c>
      <c r="K112" s="85" t="s">
        <v>114</v>
      </c>
      <c r="L112" s="85" t="s">
        <v>115</v>
      </c>
      <c r="M112" s="85" t="s">
        <v>116</v>
      </c>
      <c r="N112" s="85" t="s">
        <v>117</v>
      </c>
      <c r="O112" s="85" t="s">
        <v>118</v>
      </c>
      <c r="P112" s="85" t="s">
        <v>119</v>
      </c>
      <c r="Q112" s="150" t="s">
        <v>80</v>
      </c>
      <c r="S112" s="85" t="s">
        <v>6</v>
      </c>
      <c r="T112" s="85" t="s">
        <v>114</v>
      </c>
      <c r="U112" s="85" t="s">
        <v>115</v>
      </c>
      <c r="V112" s="85" t="s">
        <v>116</v>
      </c>
      <c r="W112" s="85" t="s">
        <v>117</v>
      </c>
      <c r="X112" s="85" t="s">
        <v>118</v>
      </c>
      <c r="Y112" s="85" t="s">
        <v>119</v>
      </c>
      <c r="Z112" s="150" t="s">
        <v>80</v>
      </c>
      <c r="AB112" s="85" t="s">
        <v>6</v>
      </c>
      <c r="AC112" s="85" t="s">
        <v>114</v>
      </c>
      <c r="AD112" s="85" t="s">
        <v>115</v>
      </c>
      <c r="AE112" s="85" t="s">
        <v>116</v>
      </c>
      <c r="AF112" s="85" t="s">
        <v>117</v>
      </c>
      <c r="AG112" s="85" t="s">
        <v>118</v>
      </c>
      <c r="AH112" s="85" t="s">
        <v>119</v>
      </c>
      <c r="AI112" s="150" t="s">
        <v>80</v>
      </c>
    </row>
    <row r="113" spans="1:35">
      <c r="A113" s="87" t="s">
        <v>27</v>
      </c>
      <c r="B113" s="125">
        <v>2754</v>
      </c>
      <c r="C113" s="125">
        <v>2426</v>
      </c>
      <c r="D113" s="125">
        <v>7922</v>
      </c>
      <c r="E113" s="125">
        <v>2199</v>
      </c>
      <c r="F113" s="125">
        <v>874.6</v>
      </c>
      <c r="G113" s="125">
        <v>369.9</v>
      </c>
      <c r="H113" s="163">
        <f>SUM(B113:G113)</f>
        <v>16545.5</v>
      </c>
      <c r="J113" s="144" t="s">
        <v>27</v>
      </c>
      <c r="K113" s="125">
        <v>2754</v>
      </c>
      <c r="L113" s="125">
        <v>2426</v>
      </c>
      <c r="M113" s="125">
        <v>7922</v>
      </c>
      <c r="N113" s="125">
        <v>2199</v>
      </c>
      <c r="O113" s="125">
        <v>874.6</v>
      </c>
      <c r="P113" s="125">
        <v>369.9</v>
      </c>
      <c r="Q113" s="166">
        <f>SUM(K113:P113)</f>
        <v>16545.5</v>
      </c>
      <c r="S113" s="87" t="s">
        <v>27</v>
      </c>
      <c r="T113" s="125">
        <v>2754</v>
      </c>
      <c r="U113" s="125">
        <v>2426</v>
      </c>
      <c r="V113" s="125">
        <v>7922</v>
      </c>
      <c r="W113" s="125">
        <v>2199</v>
      </c>
      <c r="X113" s="125">
        <v>874.6</v>
      </c>
      <c r="Y113" s="125">
        <v>369.9</v>
      </c>
      <c r="Z113" s="163">
        <f>SUM(T113:Y113)</f>
        <v>16545.5</v>
      </c>
      <c r="AB113" s="87" t="s">
        <v>27</v>
      </c>
      <c r="AC113" s="125">
        <v>2754</v>
      </c>
      <c r="AD113" s="125">
        <v>2426</v>
      </c>
      <c r="AE113" s="125">
        <v>7922</v>
      </c>
      <c r="AF113" s="125">
        <v>2199</v>
      </c>
      <c r="AG113" s="125">
        <v>874.6</v>
      </c>
      <c r="AH113" s="125">
        <v>369.9</v>
      </c>
      <c r="AI113" s="166">
        <f>SUM(AC113:AH113)</f>
        <v>16545.5</v>
      </c>
    </row>
    <row r="114" spans="1:35">
      <c r="A114" s="89" t="s">
        <v>28</v>
      </c>
      <c r="B114" s="126">
        <v>2754</v>
      </c>
      <c r="C114" s="126">
        <v>2426</v>
      </c>
      <c r="D114" s="126">
        <v>7922</v>
      </c>
      <c r="E114" s="126">
        <v>2199</v>
      </c>
      <c r="F114" s="126">
        <v>874.6</v>
      </c>
      <c r="G114" s="126">
        <v>369.9</v>
      </c>
      <c r="H114" s="164">
        <f t="shared" ref="H114:H116" si="6">SUM(B114:G114)</f>
        <v>16545.5</v>
      </c>
      <c r="J114" s="105" t="s">
        <v>28</v>
      </c>
      <c r="K114" s="126">
        <v>2754</v>
      </c>
      <c r="L114" s="126">
        <v>2426</v>
      </c>
      <c r="M114" s="126">
        <v>7922</v>
      </c>
      <c r="N114" s="126">
        <v>2199</v>
      </c>
      <c r="O114" s="126">
        <v>874.6</v>
      </c>
      <c r="P114" s="126">
        <v>369.9</v>
      </c>
      <c r="Q114" s="167">
        <f>SUM(K114:P114)</f>
        <v>16545.5</v>
      </c>
      <c r="S114" s="89" t="s">
        <v>28</v>
      </c>
      <c r="T114" s="126">
        <v>2754</v>
      </c>
      <c r="U114" s="126">
        <v>2426</v>
      </c>
      <c r="V114" s="126">
        <v>7922</v>
      </c>
      <c r="W114" s="126">
        <v>2199</v>
      </c>
      <c r="X114" s="126">
        <v>874.6</v>
      </c>
      <c r="Y114" s="126">
        <v>369.9</v>
      </c>
      <c r="Z114" s="164">
        <f>SUM(T114:Y114)</f>
        <v>16545.5</v>
      </c>
      <c r="AB114" s="89" t="s">
        <v>28</v>
      </c>
      <c r="AC114" s="126">
        <v>2754</v>
      </c>
      <c r="AD114" s="126">
        <v>2426</v>
      </c>
      <c r="AE114" s="126">
        <v>7922</v>
      </c>
      <c r="AF114" s="126">
        <v>2199</v>
      </c>
      <c r="AG114" s="126">
        <v>874.6</v>
      </c>
      <c r="AH114" s="126">
        <v>369.9</v>
      </c>
      <c r="AI114" s="167">
        <f>SUM(AC114:AH114)</f>
        <v>16545.5</v>
      </c>
    </row>
    <row r="115" spans="1:35">
      <c r="A115" s="89" t="s">
        <v>29</v>
      </c>
      <c r="B115" s="126">
        <v>2754</v>
      </c>
      <c r="C115" s="126">
        <v>2426</v>
      </c>
      <c r="D115" s="126">
        <v>7922</v>
      </c>
      <c r="E115" s="126">
        <v>2199</v>
      </c>
      <c r="F115" s="126">
        <v>874.6</v>
      </c>
      <c r="G115" s="126">
        <v>369.9</v>
      </c>
      <c r="H115" s="164">
        <f t="shared" si="6"/>
        <v>16545.5</v>
      </c>
      <c r="J115" s="105" t="s">
        <v>29</v>
      </c>
      <c r="K115" s="126">
        <v>2754</v>
      </c>
      <c r="L115" s="126">
        <v>2426</v>
      </c>
      <c r="M115" s="126">
        <v>7922</v>
      </c>
      <c r="N115" s="126">
        <v>2199</v>
      </c>
      <c r="O115" s="126">
        <v>874.6</v>
      </c>
      <c r="P115" s="126">
        <v>369.9</v>
      </c>
      <c r="Q115" s="167">
        <f>SUM(K115:P115)</f>
        <v>16545.5</v>
      </c>
      <c r="S115" s="89" t="s">
        <v>29</v>
      </c>
      <c r="T115" s="126">
        <v>2754</v>
      </c>
      <c r="U115" s="126">
        <v>2426</v>
      </c>
      <c r="V115" s="126">
        <v>7922</v>
      </c>
      <c r="W115" s="126">
        <v>2199</v>
      </c>
      <c r="X115" s="126">
        <v>874.6</v>
      </c>
      <c r="Y115" s="126">
        <v>369.9</v>
      </c>
      <c r="Z115" s="164">
        <f>SUM(T115:Y115)</f>
        <v>16545.5</v>
      </c>
      <c r="AB115" s="89" t="s">
        <v>29</v>
      </c>
      <c r="AC115" s="126">
        <v>2754</v>
      </c>
      <c r="AD115" s="126">
        <v>2426</v>
      </c>
      <c r="AE115" s="126">
        <v>7922</v>
      </c>
      <c r="AF115" s="126">
        <v>2199</v>
      </c>
      <c r="AG115" s="126">
        <v>874.6</v>
      </c>
      <c r="AH115" s="126">
        <v>369.9</v>
      </c>
      <c r="AI115" s="167">
        <f>SUM(AC115:AH115)</f>
        <v>16545.5</v>
      </c>
    </row>
    <row r="116" spans="1:35">
      <c r="A116" s="85" t="s">
        <v>30</v>
      </c>
      <c r="B116" s="127">
        <v>2754</v>
      </c>
      <c r="C116" s="127">
        <v>2426</v>
      </c>
      <c r="D116" s="127">
        <v>7922</v>
      </c>
      <c r="E116" s="127">
        <v>2199</v>
      </c>
      <c r="F116" s="127">
        <v>874.6</v>
      </c>
      <c r="G116" s="127">
        <v>369.9</v>
      </c>
      <c r="H116" s="165">
        <f t="shared" si="6"/>
        <v>16545.5</v>
      </c>
      <c r="J116" s="86" t="s">
        <v>30</v>
      </c>
      <c r="K116" s="127">
        <v>2754</v>
      </c>
      <c r="L116" s="127">
        <v>2426</v>
      </c>
      <c r="M116" s="127">
        <v>7922</v>
      </c>
      <c r="N116" s="127">
        <v>2199</v>
      </c>
      <c r="O116" s="127">
        <v>874.6</v>
      </c>
      <c r="P116" s="127">
        <v>369.9</v>
      </c>
      <c r="Q116" s="168">
        <f>SUM(K116:P116)</f>
        <v>16545.5</v>
      </c>
      <c r="S116" s="85" t="s">
        <v>30</v>
      </c>
      <c r="T116" s="127">
        <v>2754</v>
      </c>
      <c r="U116" s="127">
        <v>2426</v>
      </c>
      <c r="V116" s="127">
        <v>7922</v>
      </c>
      <c r="W116" s="127">
        <v>2199</v>
      </c>
      <c r="X116" s="127">
        <v>874.6</v>
      </c>
      <c r="Y116" s="127">
        <v>369.9</v>
      </c>
      <c r="Z116" s="165">
        <f>SUM(T116:Y116)</f>
        <v>16545.5</v>
      </c>
      <c r="AB116" s="85" t="s">
        <v>30</v>
      </c>
      <c r="AC116" s="127">
        <v>2754</v>
      </c>
      <c r="AD116" s="127">
        <v>2426</v>
      </c>
      <c r="AE116" s="127">
        <v>7922</v>
      </c>
      <c r="AF116" s="127">
        <v>2199</v>
      </c>
      <c r="AG116" s="127">
        <v>874.6</v>
      </c>
      <c r="AH116" s="127">
        <v>369.9</v>
      </c>
      <c r="AI116" s="168">
        <f>SUM(AC116:AH116)</f>
        <v>16545.5</v>
      </c>
    </row>
    <row r="117" spans="1:35" s="80" customFormat="1">
      <c r="G117" s="106"/>
      <c r="H117" s="162"/>
      <c r="P117" s="106"/>
      <c r="Q117" s="162"/>
      <c r="Y117" s="106"/>
      <c r="Z117" s="162"/>
      <c r="AH117" s="106"/>
      <c r="AI117" s="162"/>
    </row>
    <row r="118" spans="1:35" s="80" customFormat="1">
      <c r="A118" s="169" t="s">
        <v>98</v>
      </c>
      <c r="B118" s="170" t="s">
        <v>81</v>
      </c>
      <c r="G118" s="106"/>
      <c r="H118" s="162"/>
      <c r="J118" s="169" t="s">
        <v>101</v>
      </c>
      <c r="K118" s="170" t="s">
        <v>81</v>
      </c>
      <c r="P118" s="106"/>
      <c r="Q118" s="162"/>
      <c r="S118" s="169" t="s">
        <v>100</v>
      </c>
      <c r="T118" s="170" t="s">
        <v>81</v>
      </c>
      <c r="Y118" s="106"/>
      <c r="Z118" s="162"/>
      <c r="AB118" s="169" t="s">
        <v>99</v>
      </c>
      <c r="AC118" s="170" t="s">
        <v>81</v>
      </c>
      <c r="AH118" s="106"/>
      <c r="AI118" s="162"/>
    </row>
    <row r="119" spans="1:35" s="80" customFormat="1">
      <c r="A119" s="87" t="s">
        <v>27</v>
      </c>
      <c r="B119" s="88">
        <f>H97+H105+H113</f>
        <v>16545.5</v>
      </c>
      <c r="G119" s="106"/>
      <c r="H119" s="162"/>
      <c r="J119" s="87" t="s">
        <v>27</v>
      </c>
      <c r="K119" s="88">
        <f>Q97+Q105+Q113</f>
        <v>17922.5</v>
      </c>
      <c r="P119" s="106"/>
      <c r="Q119" s="162"/>
      <c r="S119" s="87" t="s">
        <v>27</v>
      </c>
      <c r="T119" s="88">
        <f>Z97+Z105+Z113</f>
        <v>16545.5</v>
      </c>
      <c r="Y119" s="106"/>
      <c r="Z119" s="162"/>
      <c r="AB119" s="87" t="s">
        <v>27</v>
      </c>
      <c r="AC119" s="88">
        <f>AI97+AI105+AI113</f>
        <v>16629.400000000001</v>
      </c>
      <c r="AH119" s="106"/>
      <c r="AI119" s="162"/>
    </row>
    <row r="120" spans="1:35" s="80" customFormat="1">
      <c r="A120" s="89" t="s">
        <v>28</v>
      </c>
      <c r="B120" s="90">
        <f t="shared" ref="B120:B122" si="7">H98+H106+H114</f>
        <v>16629.400000000001</v>
      </c>
      <c r="G120" s="106"/>
      <c r="H120" s="162"/>
      <c r="J120" s="89" t="s">
        <v>28</v>
      </c>
      <c r="K120" s="90">
        <f t="shared" ref="K120:K122" si="8">Q98+Q106+Q114</f>
        <v>24748.5</v>
      </c>
      <c r="P120" s="106"/>
      <c r="Q120" s="162"/>
      <c r="S120" s="89" t="s">
        <v>28</v>
      </c>
      <c r="T120" s="90">
        <f t="shared" ref="T120:T122" si="9">Z98+Z106+Z114</f>
        <v>16629.400000000001</v>
      </c>
      <c r="Y120" s="106"/>
      <c r="Z120" s="162"/>
      <c r="AB120" s="89" t="s">
        <v>28</v>
      </c>
      <c r="AC120" s="90">
        <f t="shared" ref="AC120:AC122" si="10">AI98+AI106+AI114</f>
        <v>18999.400000000001</v>
      </c>
      <c r="AH120" s="106"/>
      <c r="AI120" s="162"/>
    </row>
    <row r="121" spans="1:35" s="80" customFormat="1">
      <c r="A121" s="89" t="s">
        <v>29</v>
      </c>
      <c r="B121" s="90">
        <f t="shared" si="7"/>
        <v>18999.400000000001</v>
      </c>
      <c r="G121" s="106"/>
      <c r="H121" s="162"/>
      <c r="J121" s="89" t="s">
        <v>29</v>
      </c>
      <c r="K121" s="90">
        <f t="shared" si="8"/>
        <v>25139.4</v>
      </c>
      <c r="P121" s="106"/>
      <c r="Q121" s="162"/>
      <c r="S121" s="89" t="s">
        <v>29</v>
      </c>
      <c r="T121" s="90">
        <f t="shared" si="9"/>
        <v>16988.400000000001</v>
      </c>
      <c r="Y121" s="106"/>
      <c r="Z121" s="162"/>
      <c r="AB121" s="89" t="s">
        <v>29</v>
      </c>
      <c r="AC121" s="90">
        <f t="shared" si="10"/>
        <v>19441.400000000001</v>
      </c>
      <c r="AH121" s="106"/>
      <c r="AI121" s="162"/>
    </row>
    <row r="122" spans="1:35" s="80" customFormat="1">
      <c r="A122" s="85" t="s">
        <v>30</v>
      </c>
      <c r="B122" s="91">
        <f t="shared" si="7"/>
        <v>20859.400000000001</v>
      </c>
      <c r="G122" s="106"/>
      <c r="H122" s="162"/>
      <c r="J122" s="85" t="s">
        <v>30</v>
      </c>
      <c r="K122" s="91">
        <f t="shared" si="8"/>
        <v>28250.400000000001</v>
      </c>
      <c r="P122" s="106"/>
      <c r="Q122" s="162"/>
      <c r="S122" s="85" t="s">
        <v>30</v>
      </c>
      <c r="T122" s="91">
        <f t="shared" si="9"/>
        <v>20376.400000000001</v>
      </c>
      <c r="Y122" s="106"/>
      <c r="Z122" s="162"/>
      <c r="AB122" s="85" t="s">
        <v>30</v>
      </c>
      <c r="AC122" s="91">
        <f t="shared" si="10"/>
        <v>22178.400000000001</v>
      </c>
      <c r="AH122" s="106"/>
      <c r="AI122" s="162"/>
    </row>
    <row r="123" spans="1:35" s="80" customFormat="1">
      <c r="G123" s="106"/>
      <c r="H123" s="159"/>
      <c r="P123" s="106"/>
      <c r="Q123" s="159"/>
      <c r="Y123" s="106"/>
      <c r="Z123" s="159"/>
      <c r="AH123" s="106"/>
      <c r="AI123" s="159"/>
    </row>
    <row r="124" spans="1:35" s="110" customFormat="1" ht="48" customHeight="1">
      <c r="G124" s="111"/>
      <c r="H124" s="158"/>
      <c r="P124" s="111"/>
      <c r="Q124" s="158"/>
      <c r="Y124" s="111"/>
      <c r="Z124" s="158"/>
      <c r="AH124" s="111"/>
      <c r="AI124" s="158"/>
    </row>
    <row r="125" spans="1:35" s="107" customFormat="1" ht="31.5" customHeight="1">
      <c r="A125" s="172" t="s">
        <v>109</v>
      </c>
      <c r="B125" s="172"/>
      <c r="C125" s="172"/>
      <c r="D125" s="172"/>
      <c r="G125" s="174"/>
      <c r="H125" s="173"/>
      <c r="P125" s="174"/>
      <c r="Q125" s="173"/>
      <c r="Y125" s="174"/>
      <c r="Z125" s="173"/>
      <c r="AH125" s="174"/>
      <c r="AI125" s="173"/>
    </row>
    <row r="126" spans="1:35" s="80" customFormat="1">
      <c r="A126" s="171"/>
      <c r="B126" s="171"/>
      <c r="C126" s="171"/>
      <c r="D126" s="171"/>
      <c r="G126" s="106"/>
      <c r="H126" s="159"/>
      <c r="P126" s="106"/>
      <c r="Q126" s="159"/>
      <c r="Y126" s="106"/>
      <c r="Z126" s="159"/>
      <c r="AH126" s="106"/>
      <c r="AI126" s="159"/>
    </row>
    <row r="127" spans="1:35" s="108" customFormat="1" ht="27" customHeight="1">
      <c r="A127" s="133" t="s">
        <v>79</v>
      </c>
      <c r="H127" s="160"/>
      <c r="Q127" s="160"/>
      <c r="Z127" s="160"/>
      <c r="AI127" s="160"/>
    </row>
    <row r="130" spans="1:35" s="80" customFormat="1" ht="15.75" thickBot="1">
      <c r="A130" s="27" t="s">
        <v>83</v>
      </c>
      <c r="G130" s="106"/>
      <c r="H130" s="159"/>
      <c r="J130" s="27" t="s">
        <v>86</v>
      </c>
      <c r="P130" s="106"/>
      <c r="Q130" s="159"/>
      <c r="S130" s="27" t="s">
        <v>91</v>
      </c>
      <c r="Y130" s="106"/>
      <c r="Z130" s="159"/>
      <c r="AB130" s="27" t="s">
        <v>92</v>
      </c>
      <c r="AH130" s="106"/>
      <c r="AI130" s="159"/>
    </row>
    <row r="131" spans="1:35">
      <c r="A131" s="180" t="s">
        <v>127</v>
      </c>
      <c r="B131" s="180"/>
      <c r="C131" s="180"/>
      <c r="D131" s="180"/>
      <c r="E131" s="180"/>
      <c r="F131" s="180"/>
      <c r="G131" s="180"/>
      <c r="H131" s="180"/>
      <c r="J131" s="180" t="s">
        <v>128</v>
      </c>
      <c r="K131" s="180"/>
      <c r="L131" s="180"/>
      <c r="M131" s="180"/>
      <c r="N131" s="180"/>
      <c r="O131" s="180"/>
      <c r="P131" s="180"/>
      <c r="Q131" s="180"/>
      <c r="S131" s="180" t="s">
        <v>128</v>
      </c>
      <c r="T131" s="180"/>
      <c r="U131" s="180"/>
      <c r="V131" s="180"/>
      <c r="W131" s="180"/>
      <c r="X131" s="180"/>
      <c r="Y131" s="180"/>
      <c r="Z131" s="180"/>
      <c r="AB131" s="180" t="s">
        <v>128</v>
      </c>
      <c r="AC131" s="180"/>
      <c r="AD131" s="180"/>
      <c r="AE131" s="180"/>
      <c r="AF131" s="180"/>
      <c r="AG131" s="180"/>
      <c r="AH131" s="180"/>
      <c r="AI131" s="180"/>
    </row>
    <row r="132" spans="1:35">
      <c r="A132" s="92" t="s">
        <v>6</v>
      </c>
      <c r="B132" s="116" t="s">
        <v>114</v>
      </c>
      <c r="C132" s="116" t="s">
        <v>115</v>
      </c>
      <c r="D132" s="116" t="s">
        <v>116</v>
      </c>
      <c r="E132" s="116" t="s">
        <v>117</v>
      </c>
      <c r="F132" s="116" t="s">
        <v>118</v>
      </c>
      <c r="G132" s="116" t="s">
        <v>119</v>
      </c>
      <c r="H132" s="150" t="s">
        <v>80</v>
      </c>
      <c r="J132" s="92" t="s">
        <v>6</v>
      </c>
      <c r="K132" s="93" t="s">
        <v>114</v>
      </c>
      <c r="L132" s="93" t="s">
        <v>115</v>
      </c>
      <c r="M132" s="93" t="s">
        <v>116</v>
      </c>
      <c r="N132" s="93" t="s">
        <v>117</v>
      </c>
      <c r="O132" s="93" t="s">
        <v>118</v>
      </c>
      <c r="P132" s="93" t="s">
        <v>119</v>
      </c>
      <c r="Q132" s="150" t="s">
        <v>80</v>
      </c>
      <c r="S132" s="92" t="s">
        <v>6</v>
      </c>
      <c r="T132" s="93" t="s">
        <v>114</v>
      </c>
      <c r="U132" s="93" t="s">
        <v>115</v>
      </c>
      <c r="V132" s="93" t="s">
        <v>116</v>
      </c>
      <c r="W132" s="93" t="s">
        <v>117</v>
      </c>
      <c r="X132" s="93" t="s">
        <v>118</v>
      </c>
      <c r="Y132" s="93" t="s">
        <v>119</v>
      </c>
      <c r="Z132" s="150" t="s">
        <v>80</v>
      </c>
      <c r="AB132" s="92" t="s">
        <v>6</v>
      </c>
      <c r="AC132" s="93" t="s">
        <v>114</v>
      </c>
      <c r="AD132" s="93" t="s">
        <v>115</v>
      </c>
      <c r="AE132" s="93" t="s">
        <v>116</v>
      </c>
      <c r="AF132" s="93" t="s">
        <v>117</v>
      </c>
      <c r="AG132" s="93" t="s">
        <v>118</v>
      </c>
      <c r="AH132" s="93" t="s">
        <v>119</v>
      </c>
      <c r="AI132" s="150" t="s">
        <v>80</v>
      </c>
    </row>
    <row r="133" spans="1:35">
      <c r="A133" s="1" t="s">
        <v>27</v>
      </c>
      <c r="B133" s="117">
        <f>145*25</f>
        <v>3625</v>
      </c>
      <c r="C133" s="117">
        <f>1100*75</f>
        <v>82500</v>
      </c>
      <c r="D133" s="117">
        <f>5455*150</f>
        <v>818250</v>
      </c>
      <c r="E133" s="117">
        <f>1319*250</f>
        <v>329750</v>
      </c>
      <c r="F133" s="117">
        <f>935*350</f>
        <v>327250</v>
      </c>
      <c r="G133" s="117">
        <f>442*450</f>
        <v>198900</v>
      </c>
      <c r="H133" s="161">
        <v>0</v>
      </c>
      <c r="J133" s="1" t="s">
        <v>27</v>
      </c>
      <c r="K133" s="117">
        <f>145*25</f>
        <v>3625</v>
      </c>
      <c r="L133" s="117">
        <f>1100*75</f>
        <v>82500</v>
      </c>
      <c r="M133" s="117">
        <f>5455*150</f>
        <v>818250</v>
      </c>
      <c r="N133" s="117">
        <f>1319*250</f>
        <v>329750</v>
      </c>
      <c r="O133" s="117">
        <f>935*350</f>
        <v>327250</v>
      </c>
      <c r="P133" s="117">
        <f>442*450</f>
        <v>198900</v>
      </c>
      <c r="Q133" s="161">
        <v>0</v>
      </c>
      <c r="S133" s="1" t="s">
        <v>27</v>
      </c>
      <c r="T133" s="117">
        <f>145*25</f>
        <v>3625</v>
      </c>
      <c r="U133" s="117">
        <f>1100*75</f>
        <v>82500</v>
      </c>
      <c r="V133" s="117">
        <f>5455*150</f>
        <v>818250</v>
      </c>
      <c r="W133" s="117">
        <f>1319*250</f>
        <v>329750</v>
      </c>
      <c r="X133" s="117">
        <f>935*350</f>
        <v>327250</v>
      </c>
      <c r="Y133" s="117">
        <f>442*450</f>
        <v>198900</v>
      </c>
      <c r="Z133" s="161">
        <v>0</v>
      </c>
      <c r="AB133" s="1" t="s">
        <v>27</v>
      </c>
      <c r="AC133" s="117">
        <f>145*25</f>
        <v>3625</v>
      </c>
      <c r="AD133" s="117">
        <f>1100*75</f>
        <v>82500</v>
      </c>
      <c r="AE133" s="117">
        <f>5455*150</f>
        <v>818250</v>
      </c>
      <c r="AF133" s="117">
        <f>1319*250</f>
        <v>329750</v>
      </c>
      <c r="AG133" s="117">
        <f>935*350</f>
        <v>327250</v>
      </c>
      <c r="AH133" s="117">
        <f>442*450</f>
        <v>198900</v>
      </c>
      <c r="AI133" s="161">
        <v>0</v>
      </c>
    </row>
    <row r="134" spans="1:35">
      <c r="A134" s="1" t="s">
        <v>28</v>
      </c>
      <c r="B134" s="117">
        <f t="shared" ref="B134:B136" si="11">145*25</f>
        <v>3625</v>
      </c>
      <c r="C134" s="117">
        <f t="shared" ref="C134:C136" si="12">1100*75</f>
        <v>82500</v>
      </c>
      <c r="D134" s="117">
        <f t="shared" ref="D134:D136" si="13">5455*150</f>
        <v>818250</v>
      </c>
      <c r="E134" s="117">
        <f t="shared" ref="E134:E136" si="14">1319*250</f>
        <v>329750</v>
      </c>
      <c r="F134" s="117">
        <f>935*350</f>
        <v>327250</v>
      </c>
      <c r="G134" s="117">
        <f>442*450</f>
        <v>198900</v>
      </c>
      <c r="H134" s="161">
        <v>0</v>
      </c>
      <c r="J134" s="1" t="s">
        <v>28</v>
      </c>
      <c r="K134" s="117">
        <f t="shared" ref="K134:K136" si="15">145*25</f>
        <v>3625</v>
      </c>
      <c r="L134" s="117">
        <f t="shared" ref="L134:L136" si="16">1100*75</f>
        <v>82500</v>
      </c>
      <c r="M134" s="117">
        <f t="shared" ref="M134:M136" si="17">5455*150</f>
        <v>818250</v>
      </c>
      <c r="N134" s="117">
        <f t="shared" ref="N134:N136" si="18">1319*250</f>
        <v>329750</v>
      </c>
      <c r="O134" s="117">
        <f t="shared" ref="O134:O136" si="19">935*350</f>
        <v>327250</v>
      </c>
      <c r="P134" s="117">
        <f t="shared" ref="P134:P136" si="20">442*450</f>
        <v>198900</v>
      </c>
      <c r="Q134" s="161">
        <v>0</v>
      </c>
      <c r="S134" s="1" t="s">
        <v>28</v>
      </c>
      <c r="T134" s="117">
        <f t="shared" ref="T134:T136" si="21">145*25</f>
        <v>3625</v>
      </c>
      <c r="U134" s="117">
        <f t="shared" ref="U134:U136" si="22">1100*75</f>
        <v>82500</v>
      </c>
      <c r="V134" s="117">
        <f t="shared" ref="V134:V136" si="23">5455*150</f>
        <v>818250</v>
      </c>
      <c r="W134" s="117">
        <f t="shared" ref="W134:W136" si="24">1319*250</f>
        <v>329750</v>
      </c>
      <c r="X134" s="117">
        <f t="shared" ref="X134:X136" si="25">935*350</f>
        <v>327250</v>
      </c>
      <c r="Y134" s="117">
        <f t="shared" ref="Y134:Y136" si="26">442*450</f>
        <v>198900</v>
      </c>
      <c r="Z134" s="161">
        <v>0</v>
      </c>
      <c r="AB134" s="1" t="s">
        <v>28</v>
      </c>
      <c r="AC134" s="117">
        <f t="shared" ref="AC134:AC136" si="27">145*25</f>
        <v>3625</v>
      </c>
      <c r="AD134" s="117">
        <f t="shared" ref="AD134:AD136" si="28">1100*75</f>
        <v>82500</v>
      </c>
      <c r="AE134" s="117">
        <f t="shared" ref="AE134:AE136" si="29">5455*150</f>
        <v>818250</v>
      </c>
      <c r="AF134" s="117">
        <f t="shared" ref="AF134:AF136" si="30">1319*250</f>
        <v>329750</v>
      </c>
      <c r="AG134" s="117">
        <f t="shared" ref="AG134:AG136" si="31">935*350</f>
        <v>327250</v>
      </c>
      <c r="AH134" s="117">
        <f t="shared" ref="AH134:AH136" si="32">442*450</f>
        <v>198900</v>
      </c>
      <c r="AI134" s="161">
        <v>0</v>
      </c>
    </row>
    <row r="135" spans="1:35">
      <c r="A135" s="1" t="s">
        <v>29</v>
      </c>
      <c r="B135" s="117">
        <f t="shared" si="11"/>
        <v>3625</v>
      </c>
      <c r="C135" s="117">
        <f t="shared" si="12"/>
        <v>82500</v>
      </c>
      <c r="D135" s="117">
        <f t="shared" si="13"/>
        <v>818250</v>
      </c>
      <c r="E135" s="117">
        <f t="shared" si="14"/>
        <v>329750</v>
      </c>
      <c r="F135" s="175">
        <f t="shared" ref="F135:F136" si="33">935*350</f>
        <v>327250</v>
      </c>
      <c r="G135" s="175">
        <f t="shared" ref="G135:G136" si="34">442*450</f>
        <v>198900</v>
      </c>
      <c r="H135" s="161">
        <f>SUM(F135:G135)</f>
        <v>526150</v>
      </c>
      <c r="J135" s="1" t="s">
        <v>29</v>
      </c>
      <c r="K135" s="117">
        <f t="shared" si="15"/>
        <v>3625</v>
      </c>
      <c r="L135" s="117">
        <f t="shared" si="16"/>
        <v>82500</v>
      </c>
      <c r="M135" s="117">
        <f t="shared" si="17"/>
        <v>818250</v>
      </c>
      <c r="N135" s="117">
        <f t="shared" si="18"/>
        <v>329750</v>
      </c>
      <c r="O135" s="117">
        <f t="shared" si="19"/>
        <v>327250</v>
      </c>
      <c r="P135" s="117">
        <f t="shared" si="20"/>
        <v>198900</v>
      </c>
      <c r="Q135" s="161">
        <v>0</v>
      </c>
      <c r="S135" s="1" t="s">
        <v>29</v>
      </c>
      <c r="T135" s="117">
        <f t="shared" si="21"/>
        <v>3625</v>
      </c>
      <c r="U135" s="117">
        <f t="shared" si="22"/>
        <v>82500</v>
      </c>
      <c r="V135" s="117">
        <f t="shared" si="23"/>
        <v>818250</v>
      </c>
      <c r="W135" s="117">
        <f t="shared" si="24"/>
        <v>329750</v>
      </c>
      <c r="X135" s="117">
        <f t="shared" si="25"/>
        <v>327250</v>
      </c>
      <c r="Y135" s="117">
        <f t="shared" si="26"/>
        <v>198900</v>
      </c>
      <c r="Z135" s="161">
        <v>0</v>
      </c>
      <c r="AB135" s="1" t="s">
        <v>29</v>
      </c>
      <c r="AC135" s="117">
        <f t="shared" si="27"/>
        <v>3625</v>
      </c>
      <c r="AD135" s="117">
        <f t="shared" si="28"/>
        <v>82500</v>
      </c>
      <c r="AE135" s="117">
        <f t="shared" si="29"/>
        <v>818250</v>
      </c>
      <c r="AF135" s="117">
        <f t="shared" si="30"/>
        <v>329750</v>
      </c>
      <c r="AG135" s="175">
        <f t="shared" si="31"/>
        <v>327250</v>
      </c>
      <c r="AH135" s="175">
        <f t="shared" si="32"/>
        <v>198900</v>
      </c>
      <c r="AI135" s="161">
        <f>SUM(AG135:AH135)</f>
        <v>526150</v>
      </c>
    </row>
    <row r="136" spans="1:35">
      <c r="A136" s="82" t="s">
        <v>30</v>
      </c>
      <c r="B136" s="117">
        <f t="shared" si="11"/>
        <v>3625</v>
      </c>
      <c r="C136" s="117">
        <f t="shared" si="12"/>
        <v>82500</v>
      </c>
      <c r="D136" s="117">
        <f t="shared" si="13"/>
        <v>818250</v>
      </c>
      <c r="E136" s="175">
        <f t="shared" si="14"/>
        <v>329750</v>
      </c>
      <c r="F136" s="175">
        <f t="shared" si="33"/>
        <v>327250</v>
      </c>
      <c r="G136" s="175">
        <f t="shared" si="34"/>
        <v>198900</v>
      </c>
      <c r="H136" s="161">
        <f>SUM(E136:G136)</f>
        <v>855900</v>
      </c>
      <c r="J136" s="82" t="s">
        <v>30</v>
      </c>
      <c r="K136" s="117">
        <f t="shared" si="15"/>
        <v>3625</v>
      </c>
      <c r="L136" s="117">
        <f t="shared" si="16"/>
        <v>82500</v>
      </c>
      <c r="M136" s="117">
        <f t="shared" si="17"/>
        <v>818250</v>
      </c>
      <c r="N136" s="117">
        <f t="shared" si="18"/>
        <v>329750</v>
      </c>
      <c r="O136" s="175">
        <f t="shared" si="19"/>
        <v>327250</v>
      </c>
      <c r="P136" s="175">
        <f t="shared" si="20"/>
        <v>198900</v>
      </c>
      <c r="Q136" s="161">
        <f>SUM(O136:P136)</f>
        <v>526150</v>
      </c>
      <c r="S136" s="82" t="s">
        <v>30</v>
      </c>
      <c r="T136" s="117">
        <f t="shared" si="21"/>
        <v>3625</v>
      </c>
      <c r="U136" s="117">
        <f t="shared" si="22"/>
        <v>82500</v>
      </c>
      <c r="V136" s="117">
        <f t="shared" si="23"/>
        <v>818250</v>
      </c>
      <c r="W136" s="117">
        <f t="shared" si="24"/>
        <v>329750</v>
      </c>
      <c r="X136" s="175">
        <f t="shared" si="25"/>
        <v>327250</v>
      </c>
      <c r="Y136" s="175">
        <f t="shared" si="26"/>
        <v>198900</v>
      </c>
      <c r="Z136" s="161">
        <f>SUM(X136:Y136)</f>
        <v>526150</v>
      </c>
      <c r="AB136" s="82" t="s">
        <v>30</v>
      </c>
      <c r="AC136" s="117">
        <f t="shared" si="27"/>
        <v>3625</v>
      </c>
      <c r="AD136" s="117">
        <f t="shared" si="28"/>
        <v>82500</v>
      </c>
      <c r="AE136" s="117">
        <f t="shared" si="29"/>
        <v>818250</v>
      </c>
      <c r="AF136" s="175">
        <f t="shared" si="30"/>
        <v>329750</v>
      </c>
      <c r="AG136" s="175">
        <f t="shared" si="31"/>
        <v>327250</v>
      </c>
      <c r="AH136" s="175">
        <f t="shared" si="32"/>
        <v>198900</v>
      </c>
      <c r="AI136" s="161">
        <f>SUM(AF136:AH136)</f>
        <v>855900</v>
      </c>
    </row>
    <row r="137" spans="1:35" s="80" customFormat="1">
      <c r="G137" s="106"/>
      <c r="H137" s="106"/>
      <c r="P137" s="106"/>
      <c r="Q137" s="159"/>
      <c r="Y137" s="106"/>
      <c r="Z137" s="159"/>
      <c r="AH137" s="106"/>
      <c r="AI137" s="159"/>
    </row>
    <row r="138" spans="1:35" s="80" customFormat="1" ht="15.75" thickBot="1">
      <c r="A138" s="104" t="s">
        <v>84</v>
      </c>
      <c r="G138" s="106"/>
      <c r="H138" s="162"/>
      <c r="J138" s="104" t="s">
        <v>88</v>
      </c>
      <c r="P138" s="106"/>
      <c r="Q138" s="162"/>
      <c r="S138" s="104" t="s">
        <v>90</v>
      </c>
      <c r="Y138" s="106"/>
      <c r="Z138" s="162"/>
      <c r="AB138" s="104" t="s">
        <v>93</v>
      </c>
      <c r="AH138" s="106"/>
      <c r="AI138" s="162"/>
    </row>
    <row r="139" spans="1:35">
      <c r="A139" s="180" t="s">
        <v>128</v>
      </c>
      <c r="B139" s="180"/>
      <c r="C139" s="180"/>
      <c r="D139" s="180"/>
      <c r="E139" s="180"/>
      <c r="F139" s="180"/>
      <c r="G139" s="180"/>
      <c r="H139" s="180"/>
      <c r="J139" s="180" t="s">
        <v>128</v>
      </c>
      <c r="K139" s="180"/>
      <c r="L139" s="180"/>
      <c r="M139" s="180"/>
      <c r="N139" s="180"/>
      <c r="O139" s="180"/>
      <c r="P139" s="180"/>
      <c r="Q139" s="180"/>
      <c r="S139" s="180" t="s">
        <v>128</v>
      </c>
      <c r="T139" s="180"/>
      <c r="U139" s="180"/>
      <c r="V139" s="180"/>
      <c r="W139" s="180"/>
      <c r="X139" s="180"/>
      <c r="Y139" s="180"/>
      <c r="Z139" s="180"/>
      <c r="AB139" s="180" t="s">
        <v>128</v>
      </c>
      <c r="AC139" s="180"/>
      <c r="AD139" s="180"/>
      <c r="AE139" s="180"/>
      <c r="AF139" s="180"/>
      <c r="AG139" s="180"/>
      <c r="AH139" s="180"/>
      <c r="AI139" s="180"/>
    </row>
    <row r="140" spans="1:35">
      <c r="A140" s="92" t="s">
        <v>6</v>
      </c>
      <c r="B140" s="93" t="s">
        <v>114</v>
      </c>
      <c r="C140" s="93" t="s">
        <v>115</v>
      </c>
      <c r="D140" s="93" t="s">
        <v>116</v>
      </c>
      <c r="E140" s="93" t="s">
        <v>117</v>
      </c>
      <c r="F140" s="93" t="s">
        <v>118</v>
      </c>
      <c r="G140" s="93" t="s">
        <v>119</v>
      </c>
      <c r="H140" s="150" t="s">
        <v>80</v>
      </c>
      <c r="J140" s="92" t="s">
        <v>6</v>
      </c>
      <c r="K140" s="93" t="s">
        <v>114</v>
      </c>
      <c r="L140" s="93" t="s">
        <v>115</v>
      </c>
      <c r="M140" s="93" t="s">
        <v>116</v>
      </c>
      <c r="N140" s="93" t="s">
        <v>117</v>
      </c>
      <c r="O140" s="93" t="s">
        <v>118</v>
      </c>
      <c r="P140" s="93" t="s">
        <v>119</v>
      </c>
      <c r="Q140" s="150" t="s">
        <v>80</v>
      </c>
      <c r="S140" s="92" t="s">
        <v>6</v>
      </c>
      <c r="T140" s="93" t="s">
        <v>114</v>
      </c>
      <c r="U140" s="93" t="s">
        <v>115</v>
      </c>
      <c r="V140" s="93" t="s">
        <v>116</v>
      </c>
      <c r="W140" s="93" t="s">
        <v>117</v>
      </c>
      <c r="X140" s="93" t="s">
        <v>118</v>
      </c>
      <c r="Y140" s="93" t="s">
        <v>119</v>
      </c>
      <c r="Z140" s="150" t="s">
        <v>80</v>
      </c>
      <c r="AB140" s="92" t="s">
        <v>6</v>
      </c>
      <c r="AC140" s="93" t="s">
        <v>114</v>
      </c>
      <c r="AD140" s="93" t="s">
        <v>115</v>
      </c>
      <c r="AE140" s="93" t="s">
        <v>116</v>
      </c>
      <c r="AF140" s="93" t="s">
        <v>117</v>
      </c>
      <c r="AG140" s="93" t="s">
        <v>118</v>
      </c>
      <c r="AH140" s="93" t="s">
        <v>119</v>
      </c>
      <c r="AI140" s="150" t="s">
        <v>80</v>
      </c>
    </row>
    <row r="141" spans="1:35">
      <c r="A141" s="1" t="s">
        <v>27</v>
      </c>
      <c r="B141" s="122">
        <f>1422.9*25</f>
        <v>35572.5</v>
      </c>
      <c r="C141" s="122">
        <f>483*75</f>
        <v>36225</v>
      </c>
      <c r="D141" s="122">
        <f>2011*150</f>
        <v>301650</v>
      </c>
      <c r="E141" s="122">
        <f>359*250</f>
        <v>89750</v>
      </c>
      <c r="F141" s="138">
        <f>31.9*350</f>
        <v>11165</v>
      </c>
      <c r="G141" s="138">
        <f>52*450</f>
        <v>23400</v>
      </c>
      <c r="H141" s="161">
        <f>SUM(F141:G141)</f>
        <v>34565</v>
      </c>
      <c r="J141" s="1" t="s">
        <v>27</v>
      </c>
      <c r="K141" s="122">
        <f>1422.9*25</f>
        <v>35572.5</v>
      </c>
      <c r="L141" s="122">
        <f>483*75</f>
        <v>36225</v>
      </c>
      <c r="M141" s="122">
        <f>2011*150</f>
        <v>301650</v>
      </c>
      <c r="N141" s="122">
        <f>359*250</f>
        <v>89750</v>
      </c>
      <c r="O141" s="122">
        <f>31.9*350</f>
        <v>11165</v>
      </c>
      <c r="P141" s="122">
        <f>52*450</f>
        <v>23400</v>
      </c>
      <c r="Q141" s="161">
        <v>0</v>
      </c>
      <c r="S141" s="1" t="s">
        <v>27</v>
      </c>
      <c r="T141" s="122">
        <f>1422.9*25</f>
        <v>35572.5</v>
      </c>
      <c r="U141" s="122">
        <f>483*75</f>
        <v>36225</v>
      </c>
      <c r="V141" s="122">
        <f>2011*150</f>
        <v>301650</v>
      </c>
      <c r="W141" s="122">
        <f>359*250</f>
        <v>89750</v>
      </c>
      <c r="X141" s="122">
        <f>31.9*350</f>
        <v>11165</v>
      </c>
      <c r="Y141" s="122">
        <f>52*450</f>
        <v>23400</v>
      </c>
      <c r="Z141" s="161">
        <v>0</v>
      </c>
      <c r="AB141" s="1" t="s">
        <v>27</v>
      </c>
      <c r="AC141" s="122">
        <f>1422.9*25</f>
        <v>35572.5</v>
      </c>
      <c r="AD141" s="122">
        <f>483*75</f>
        <v>36225</v>
      </c>
      <c r="AE141" s="122">
        <f>2011*150</f>
        <v>301650</v>
      </c>
      <c r="AF141" s="138">
        <f>359*250</f>
        <v>89750</v>
      </c>
      <c r="AG141" s="138">
        <f>31.9*350</f>
        <v>11165</v>
      </c>
      <c r="AH141" s="138">
        <f>52*450</f>
        <v>23400</v>
      </c>
      <c r="AI141" s="161">
        <f>SUM(AF141:AH141)</f>
        <v>124315</v>
      </c>
    </row>
    <row r="142" spans="1:35">
      <c r="A142" s="1" t="s">
        <v>28</v>
      </c>
      <c r="B142" s="122">
        <f t="shared" ref="B142:B144" si="35">1422.9*25</f>
        <v>35572.5</v>
      </c>
      <c r="C142" s="122">
        <f>483*75</f>
        <v>36225</v>
      </c>
      <c r="D142" s="138">
        <f>2011*150</f>
        <v>301650</v>
      </c>
      <c r="E142" s="138">
        <f>359*250</f>
        <v>89750</v>
      </c>
      <c r="F142" s="138">
        <f t="shared" ref="F142:F144" si="36">31.9*350</f>
        <v>11165</v>
      </c>
      <c r="G142" s="138">
        <f t="shared" ref="G142:G144" si="37">52*450</f>
        <v>23400</v>
      </c>
      <c r="H142" s="161">
        <f>SUM(D142:G142)</f>
        <v>425965</v>
      </c>
      <c r="J142" s="1" t="s">
        <v>28</v>
      </c>
      <c r="K142" s="122">
        <f t="shared" ref="K142:K144" si="38">1422.9*25</f>
        <v>35572.5</v>
      </c>
      <c r="L142" s="122">
        <f t="shared" ref="L142:L144" si="39">483*75</f>
        <v>36225</v>
      </c>
      <c r="M142" s="122">
        <f t="shared" ref="M142:M144" si="40">2011*150</f>
        <v>301650</v>
      </c>
      <c r="N142" s="122">
        <f t="shared" ref="N142:N144" si="41">359*250</f>
        <v>89750</v>
      </c>
      <c r="O142" s="138">
        <f t="shared" ref="O142:O144" si="42">31.9*350</f>
        <v>11165</v>
      </c>
      <c r="P142" s="138">
        <f t="shared" ref="P142:P144" si="43">52*450</f>
        <v>23400</v>
      </c>
      <c r="Q142" s="161">
        <f>SUM(O142:P142)</f>
        <v>34565</v>
      </c>
      <c r="S142" s="1" t="s">
        <v>28</v>
      </c>
      <c r="T142" s="122">
        <f>1422.9*25</f>
        <v>35572.5</v>
      </c>
      <c r="U142" s="122">
        <f>483*75</f>
        <v>36225</v>
      </c>
      <c r="V142" s="122">
        <f>2011*150</f>
        <v>301650</v>
      </c>
      <c r="W142" s="138">
        <f t="shared" ref="W142:W144" si="44">359*250</f>
        <v>89750</v>
      </c>
      <c r="X142" s="138">
        <f t="shared" ref="X142:X144" si="45">31.9*350</f>
        <v>11165</v>
      </c>
      <c r="Y142" s="138">
        <f t="shared" ref="Y142:Y144" si="46">52*450</f>
        <v>23400</v>
      </c>
      <c r="Z142" s="161">
        <f>SUM(W142:Y142)</f>
        <v>124315</v>
      </c>
      <c r="AB142" s="1" t="s">
        <v>28</v>
      </c>
      <c r="AC142" s="122">
        <f t="shared" ref="AC142:AC144" si="47">1422.9*25</f>
        <v>35572.5</v>
      </c>
      <c r="AD142" s="122">
        <f>483*75</f>
        <v>36225</v>
      </c>
      <c r="AE142" s="138">
        <f t="shared" ref="AE142:AE144" si="48">2011*150</f>
        <v>301650</v>
      </c>
      <c r="AF142" s="138">
        <f t="shared" ref="AF142:AF144" si="49">359*250</f>
        <v>89750</v>
      </c>
      <c r="AG142" s="138">
        <f t="shared" ref="AG142:AG144" si="50">31.9*350</f>
        <v>11165</v>
      </c>
      <c r="AH142" s="138">
        <f t="shared" ref="AH142:AH144" si="51">52*450</f>
        <v>23400</v>
      </c>
      <c r="AI142" s="161">
        <f>SUM(AE142:AH142)</f>
        <v>425965</v>
      </c>
    </row>
    <row r="143" spans="1:35">
      <c r="A143" s="1" t="s">
        <v>29</v>
      </c>
      <c r="B143" s="122">
        <f t="shared" si="35"/>
        <v>35572.5</v>
      </c>
      <c r="C143" s="122">
        <f>483*75</f>
        <v>36225</v>
      </c>
      <c r="D143" s="138">
        <f>2011*150</f>
        <v>301650</v>
      </c>
      <c r="E143" s="138">
        <f>359*250</f>
        <v>89750</v>
      </c>
      <c r="F143" s="138">
        <f t="shared" si="36"/>
        <v>11165</v>
      </c>
      <c r="G143" s="138">
        <f t="shared" si="37"/>
        <v>23400</v>
      </c>
      <c r="H143" s="161">
        <f>SUM(D143:G143)</f>
        <v>425965</v>
      </c>
      <c r="J143" s="1" t="s">
        <v>29</v>
      </c>
      <c r="K143" s="122">
        <f t="shared" si="38"/>
        <v>35572.5</v>
      </c>
      <c r="L143" s="122">
        <f t="shared" si="39"/>
        <v>36225</v>
      </c>
      <c r="M143" s="122">
        <f t="shared" si="40"/>
        <v>301650</v>
      </c>
      <c r="N143" s="138">
        <f t="shared" si="41"/>
        <v>89750</v>
      </c>
      <c r="O143" s="138">
        <f t="shared" si="42"/>
        <v>11165</v>
      </c>
      <c r="P143" s="138">
        <f t="shared" si="43"/>
        <v>23400</v>
      </c>
      <c r="Q143" s="161">
        <f>SUM(N143:P143)</f>
        <v>124315</v>
      </c>
      <c r="S143" s="1" t="s">
        <v>29</v>
      </c>
      <c r="T143" s="122">
        <f t="shared" ref="T143:T144" si="52">1422.9*25</f>
        <v>35572.5</v>
      </c>
      <c r="U143" s="122">
        <f t="shared" ref="U143:U144" si="53">483*75</f>
        <v>36225</v>
      </c>
      <c r="V143" s="138">
        <f t="shared" ref="V143:V144" si="54">2011*150</f>
        <v>301650</v>
      </c>
      <c r="W143" s="138">
        <f t="shared" si="44"/>
        <v>89750</v>
      </c>
      <c r="X143" s="138">
        <f t="shared" si="45"/>
        <v>11165</v>
      </c>
      <c r="Y143" s="138">
        <f t="shared" si="46"/>
        <v>23400</v>
      </c>
      <c r="Z143" s="161">
        <f>SUM(V143:Y143)</f>
        <v>425965</v>
      </c>
      <c r="AB143" s="1" t="s">
        <v>29</v>
      </c>
      <c r="AC143" s="122">
        <f t="shared" si="47"/>
        <v>35572.5</v>
      </c>
      <c r="AD143" s="138">
        <f t="shared" ref="AD143:AD144" si="55">483*75</f>
        <v>36225</v>
      </c>
      <c r="AE143" s="138">
        <f t="shared" si="48"/>
        <v>301650</v>
      </c>
      <c r="AF143" s="138">
        <f t="shared" si="49"/>
        <v>89750</v>
      </c>
      <c r="AG143" s="138">
        <f t="shared" si="50"/>
        <v>11165</v>
      </c>
      <c r="AH143" s="138">
        <f t="shared" si="51"/>
        <v>23400</v>
      </c>
      <c r="AI143" s="161">
        <f>SUM(AD143:AH143)</f>
        <v>462190</v>
      </c>
    </row>
    <row r="144" spans="1:35">
      <c r="A144" s="82" t="s">
        <v>30</v>
      </c>
      <c r="B144" s="122">
        <f t="shared" si="35"/>
        <v>35572.5</v>
      </c>
      <c r="C144" s="138">
        <f>483*75</f>
        <v>36225</v>
      </c>
      <c r="D144" s="138">
        <f>2011*150</f>
        <v>301650</v>
      </c>
      <c r="E144" s="138">
        <f>359*250</f>
        <v>89750</v>
      </c>
      <c r="F144" s="138">
        <f t="shared" si="36"/>
        <v>11165</v>
      </c>
      <c r="G144" s="138">
        <f t="shared" si="37"/>
        <v>23400</v>
      </c>
      <c r="H144" s="161">
        <f>SUM(C144:G144)</f>
        <v>462190</v>
      </c>
      <c r="J144" s="82" t="s">
        <v>30</v>
      </c>
      <c r="K144" s="122">
        <f t="shared" si="38"/>
        <v>35572.5</v>
      </c>
      <c r="L144" s="122">
        <f t="shared" si="39"/>
        <v>36225</v>
      </c>
      <c r="M144" s="138">
        <f t="shared" si="40"/>
        <v>301650</v>
      </c>
      <c r="N144" s="138">
        <f t="shared" si="41"/>
        <v>89750</v>
      </c>
      <c r="O144" s="138">
        <f t="shared" si="42"/>
        <v>11165</v>
      </c>
      <c r="P144" s="138">
        <f t="shared" si="43"/>
        <v>23400</v>
      </c>
      <c r="Q144" s="161">
        <f>SUM(M144:P144)</f>
        <v>425965</v>
      </c>
      <c r="S144" s="82" t="s">
        <v>30</v>
      </c>
      <c r="T144" s="122">
        <f t="shared" si="52"/>
        <v>35572.5</v>
      </c>
      <c r="U144" s="138">
        <f t="shared" si="53"/>
        <v>36225</v>
      </c>
      <c r="V144" s="138">
        <f t="shared" si="54"/>
        <v>301650</v>
      </c>
      <c r="W144" s="138">
        <f t="shared" si="44"/>
        <v>89750</v>
      </c>
      <c r="X144" s="138">
        <f t="shared" si="45"/>
        <v>11165</v>
      </c>
      <c r="Y144" s="138">
        <f t="shared" si="46"/>
        <v>23400</v>
      </c>
      <c r="Z144" s="161">
        <f>SUM(U144:Y144)</f>
        <v>462190</v>
      </c>
      <c r="AB144" s="82" t="s">
        <v>30</v>
      </c>
      <c r="AC144" s="122">
        <f t="shared" si="47"/>
        <v>35572.5</v>
      </c>
      <c r="AD144" s="138">
        <f t="shared" si="55"/>
        <v>36225</v>
      </c>
      <c r="AE144" s="138">
        <f t="shared" si="48"/>
        <v>301650</v>
      </c>
      <c r="AF144" s="138">
        <f t="shared" si="49"/>
        <v>89750</v>
      </c>
      <c r="AG144" s="138">
        <f t="shared" si="50"/>
        <v>11165</v>
      </c>
      <c r="AH144" s="138">
        <f t="shared" si="51"/>
        <v>23400</v>
      </c>
      <c r="AI144" s="161">
        <f>SUM(AD144:AH144)</f>
        <v>462190</v>
      </c>
    </row>
    <row r="145" spans="1:35" s="80" customFormat="1">
      <c r="G145" s="106"/>
      <c r="H145" s="159"/>
      <c r="P145" s="106"/>
      <c r="Q145" s="159"/>
      <c r="Y145" s="106"/>
      <c r="Z145" s="159"/>
      <c r="AH145" s="106"/>
      <c r="AI145" s="159"/>
    </row>
    <row r="146" spans="1:35" ht="15.75" thickBot="1">
      <c r="A146" s="104" t="s">
        <v>85</v>
      </c>
      <c r="J146" s="104" t="s">
        <v>87</v>
      </c>
      <c r="S146" s="104" t="s">
        <v>89</v>
      </c>
      <c r="AB146" s="104" t="s">
        <v>94</v>
      </c>
    </row>
    <row r="147" spans="1:35">
      <c r="A147" s="180" t="s">
        <v>129</v>
      </c>
      <c r="B147" s="180"/>
      <c r="C147" s="180"/>
      <c r="D147" s="180"/>
      <c r="E147" s="180"/>
      <c r="F147" s="180"/>
      <c r="G147" s="180"/>
      <c r="H147" s="180"/>
      <c r="J147" s="180" t="s">
        <v>129</v>
      </c>
      <c r="K147" s="180"/>
      <c r="L147" s="180"/>
      <c r="M147" s="180"/>
      <c r="N147" s="180"/>
      <c r="O147" s="180"/>
      <c r="P147" s="180"/>
      <c r="Q147" s="180"/>
      <c r="S147" s="180" t="s">
        <v>129</v>
      </c>
      <c r="T147" s="180"/>
      <c r="U147" s="180"/>
      <c r="V147" s="180"/>
      <c r="W147" s="180"/>
      <c r="X147" s="180"/>
      <c r="Y147" s="180"/>
      <c r="Z147" s="180"/>
      <c r="AB147" s="180" t="s">
        <v>129</v>
      </c>
      <c r="AC147" s="180"/>
      <c r="AD147" s="180"/>
      <c r="AE147" s="180"/>
      <c r="AF147" s="180"/>
      <c r="AG147" s="180"/>
      <c r="AH147" s="180"/>
      <c r="AI147" s="180"/>
    </row>
    <row r="148" spans="1:35">
      <c r="A148" s="85" t="s">
        <v>6</v>
      </c>
      <c r="B148" s="85" t="s">
        <v>114</v>
      </c>
      <c r="C148" s="85" t="s">
        <v>115</v>
      </c>
      <c r="D148" s="85" t="s">
        <v>116</v>
      </c>
      <c r="E148" s="85" t="s">
        <v>117</v>
      </c>
      <c r="F148" s="85" t="s">
        <v>118</v>
      </c>
      <c r="G148" s="85" t="s">
        <v>119</v>
      </c>
      <c r="H148" s="150" t="s">
        <v>80</v>
      </c>
      <c r="J148" s="85" t="s">
        <v>6</v>
      </c>
      <c r="K148" s="85" t="s">
        <v>114</v>
      </c>
      <c r="L148" s="85" t="s">
        <v>115</v>
      </c>
      <c r="M148" s="85" t="s">
        <v>116</v>
      </c>
      <c r="N148" s="85" t="s">
        <v>117</v>
      </c>
      <c r="O148" s="85" t="s">
        <v>118</v>
      </c>
      <c r="P148" s="85" t="s">
        <v>119</v>
      </c>
      <c r="Q148" s="150" t="s">
        <v>80</v>
      </c>
      <c r="S148" s="85" t="s">
        <v>6</v>
      </c>
      <c r="T148" s="85" t="s">
        <v>114</v>
      </c>
      <c r="U148" s="85" t="s">
        <v>115</v>
      </c>
      <c r="V148" s="85" t="s">
        <v>116</v>
      </c>
      <c r="W148" s="85" t="s">
        <v>117</v>
      </c>
      <c r="X148" s="85" t="s">
        <v>118</v>
      </c>
      <c r="Y148" s="85" t="s">
        <v>119</v>
      </c>
      <c r="Z148" s="150" t="s">
        <v>80</v>
      </c>
      <c r="AB148" s="85" t="s">
        <v>6</v>
      </c>
      <c r="AC148" s="85" t="s">
        <v>114</v>
      </c>
      <c r="AD148" s="85" t="s">
        <v>115</v>
      </c>
      <c r="AE148" s="85" t="s">
        <v>116</v>
      </c>
      <c r="AF148" s="85" t="s">
        <v>117</v>
      </c>
      <c r="AG148" s="85" t="s">
        <v>118</v>
      </c>
      <c r="AH148" s="85" t="s">
        <v>119</v>
      </c>
      <c r="AI148" s="150" t="s">
        <v>80</v>
      </c>
    </row>
    <row r="149" spans="1:35">
      <c r="A149" s="87" t="s">
        <v>27</v>
      </c>
      <c r="B149" s="141">
        <f>2754*25</f>
        <v>68850</v>
      </c>
      <c r="C149" s="141">
        <f>2426*75</f>
        <v>181950</v>
      </c>
      <c r="D149" s="141">
        <f>7922*150</f>
        <v>1188300</v>
      </c>
      <c r="E149" s="141">
        <f>2199*250</f>
        <v>549750</v>
      </c>
      <c r="F149" s="141">
        <f>874.6*350</f>
        <v>306110</v>
      </c>
      <c r="G149" s="141">
        <f>369.9*450</f>
        <v>166455</v>
      </c>
      <c r="H149" s="164">
        <f>SUM(B149:G149)</f>
        <v>2461415</v>
      </c>
      <c r="J149" s="144" t="s">
        <v>27</v>
      </c>
      <c r="K149" s="141">
        <f>2754*25</f>
        <v>68850</v>
      </c>
      <c r="L149" s="141">
        <f>2426*75</f>
        <v>181950</v>
      </c>
      <c r="M149" s="141">
        <f>7922*150</f>
        <v>1188300</v>
      </c>
      <c r="N149" s="141">
        <f>2199*250</f>
        <v>549750</v>
      </c>
      <c r="O149" s="141">
        <f>874.6*350</f>
        <v>306110</v>
      </c>
      <c r="P149" s="141">
        <f>369.9*450</f>
        <v>166455</v>
      </c>
      <c r="Q149" s="167">
        <f>SUM(K149:P149)</f>
        <v>2461415</v>
      </c>
      <c r="S149" s="87" t="s">
        <v>27</v>
      </c>
      <c r="T149" s="141">
        <f>2754*25</f>
        <v>68850</v>
      </c>
      <c r="U149" s="141">
        <f>2426*75</f>
        <v>181950</v>
      </c>
      <c r="V149" s="141">
        <f>7922*150</f>
        <v>1188300</v>
      </c>
      <c r="W149" s="141">
        <f>2199*250</f>
        <v>549750</v>
      </c>
      <c r="X149" s="141">
        <f>874.6*350</f>
        <v>306110</v>
      </c>
      <c r="Y149" s="141">
        <f>369.9*450</f>
        <v>166455</v>
      </c>
      <c r="Z149" s="163">
        <f>SUM(T149:Y149)</f>
        <v>2461415</v>
      </c>
      <c r="AB149" s="87" t="s">
        <v>27</v>
      </c>
      <c r="AC149" s="141">
        <f>2754*25</f>
        <v>68850</v>
      </c>
      <c r="AD149" s="141">
        <f>2426*75</f>
        <v>181950</v>
      </c>
      <c r="AE149" s="141">
        <f>7922*150</f>
        <v>1188300</v>
      </c>
      <c r="AF149" s="141">
        <f>2199*250</f>
        <v>549750</v>
      </c>
      <c r="AG149" s="141">
        <f>874.6*350</f>
        <v>306110</v>
      </c>
      <c r="AH149" s="141">
        <f>369.9*450</f>
        <v>166455</v>
      </c>
      <c r="AI149" s="166">
        <f>SUM(AC149:AH149)</f>
        <v>2461415</v>
      </c>
    </row>
    <row r="150" spans="1:35">
      <c r="A150" s="89" t="s">
        <v>28</v>
      </c>
      <c r="B150" s="141">
        <f t="shared" ref="B150:B152" si="56">2754*25</f>
        <v>68850</v>
      </c>
      <c r="C150" s="141">
        <f t="shared" ref="C150:C152" si="57">2426*75</f>
        <v>181950</v>
      </c>
      <c r="D150" s="141">
        <f t="shared" ref="D150:D152" si="58">7922*150</f>
        <v>1188300</v>
      </c>
      <c r="E150" s="141">
        <f t="shared" ref="E150:E152" si="59">2199*250</f>
        <v>549750</v>
      </c>
      <c r="F150" s="141">
        <f t="shared" ref="F150:F152" si="60">874.6*350</f>
        <v>306110</v>
      </c>
      <c r="G150" s="141">
        <f t="shared" ref="G150:G152" si="61">369.9*450</f>
        <v>166455</v>
      </c>
      <c r="H150" s="164">
        <f>SUM(B150:G150)</f>
        <v>2461415</v>
      </c>
      <c r="J150" s="105" t="s">
        <v>28</v>
      </c>
      <c r="K150" s="141">
        <f t="shared" ref="K150:K152" si="62">2754*25</f>
        <v>68850</v>
      </c>
      <c r="L150" s="141">
        <f t="shared" ref="L150:L152" si="63">2426*75</f>
        <v>181950</v>
      </c>
      <c r="M150" s="141">
        <f t="shared" ref="M150:M152" si="64">7922*150</f>
        <v>1188300</v>
      </c>
      <c r="N150" s="141">
        <f t="shared" ref="N150:N152" si="65">2199*250</f>
        <v>549750</v>
      </c>
      <c r="O150" s="141">
        <f t="shared" ref="O150:O152" si="66">874.6*350</f>
        <v>306110</v>
      </c>
      <c r="P150" s="141">
        <f t="shared" ref="P150:P152" si="67">369.9*450</f>
        <v>166455</v>
      </c>
      <c r="Q150" s="167">
        <f>SUM(K150:P150)</f>
        <v>2461415</v>
      </c>
      <c r="S150" s="89" t="s">
        <v>28</v>
      </c>
      <c r="T150" s="141">
        <f t="shared" ref="T150:T152" si="68">2754*25</f>
        <v>68850</v>
      </c>
      <c r="U150" s="141">
        <f t="shared" ref="U150:U152" si="69">2426*75</f>
        <v>181950</v>
      </c>
      <c r="V150" s="141">
        <f t="shared" ref="V150:V152" si="70">7922*150</f>
        <v>1188300</v>
      </c>
      <c r="W150" s="141">
        <f t="shared" ref="W150:W152" si="71">2199*250</f>
        <v>549750</v>
      </c>
      <c r="X150" s="141">
        <f t="shared" ref="X150:X152" si="72">874.6*350</f>
        <v>306110</v>
      </c>
      <c r="Y150" s="141">
        <f t="shared" ref="Y150:Y152" si="73">369.9*450</f>
        <v>166455</v>
      </c>
      <c r="Z150" s="164">
        <f t="shared" ref="Z150:Z152" si="74">SUM(T150:Y150)</f>
        <v>2461415</v>
      </c>
      <c r="AB150" s="89" t="s">
        <v>28</v>
      </c>
      <c r="AC150" s="141">
        <f t="shared" ref="AC150:AC152" si="75">2754*25</f>
        <v>68850</v>
      </c>
      <c r="AD150" s="141">
        <f t="shared" ref="AD150:AD152" si="76">2426*75</f>
        <v>181950</v>
      </c>
      <c r="AE150" s="141">
        <f t="shared" ref="AE150:AE152" si="77">7922*150</f>
        <v>1188300</v>
      </c>
      <c r="AF150" s="141">
        <f t="shared" ref="AF150:AF152" si="78">2199*250</f>
        <v>549750</v>
      </c>
      <c r="AG150" s="141">
        <f t="shared" ref="AG150:AG152" si="79">874.6*350</f>
        <v>306110</v>
      </c>
      <c r="AH150" s="141">
        <f t="shared" ref="AH150:AH152" si="80">369.9*450</f>
        <v>166455</v>
      </c>
      <c r="AI150" s="167">
        <f>SUM(AC150:AH150)</f>
        <v>2461415</v>
      </c>
    </row>
    <row r="151" spans="1:35">
      <c r="A151" s="89" t="s">
        <v>29</v>
      </c>
      <c r="B151" s="141">
        <f t="shared" si="56"/>
        <v>68850</v>
      </c>
      <c r="C151" s="141">
        <f t="shared" si="57"/>
        <v>181950</v>
      </c>
      <c r="D151" s="141">
        <f t="shared" si="58"/>
        <v>1188300</v>
      </c>
      <c r="E151" s="141">
        <f t="shared" si="59"/>
        <v>549750</v>
      </c>
      <c r="F151" s="141">
        <f t="shared" si="60"/>
        <v>306110</v>
      </c>
      <c r="G151" s="141">
        <f t="shared" si="61"/>
        <v>166455</v>
      </c>
      <c r="H151" s="164">
        <f>SUM(B151:G151)</f>
        <v>2461415</v>
      </c>
      <c r="J151" s="105" t="s">
        <v>29</v>
      </c>
      <c r="K151" s="141">
        <f t="shared" si="62"/>
        <v>68850</v>
      </c>
      <c r="L151" s="141">
        <f t="shared" si="63"/>
        <v>181950</v>
      </c>
      <c r="M151" s="141">
        <f t="shared" si="64"/>
        <v>1188300</v>
      </c>
      <c r="N151" s="141">
        <f t="shared" si="65"/>
        <v>549750</v>
      </c>
      <c r="O151" s="141">
        <f t="shared" si="66"/>
        <v>306110</v>
      </c>
      <c r="P151" s="141">
        <f t="shared" si="67"/>
        <v>166455</v>
      </c>
      <c r="Q151" s="167">
        <f t="shared" ref="Q151:Q152" si="81">SUM(K151:P151)</f>
        <v>2461415</v>
      </c>
      <c r="S151" s="89" t="s">
        <v>29</v>
      </c>
      <c r="T151" s="141">
        <f t="shared" si="68"/>
        <v>68850</v>
      </c>
      <c r="U151" s="141">
        <f t="shared" si="69"/>
        <v>181950</v>
      </c>
      <c r="V151" s="141">
        <f t="shared" si="70"/>
        <v>1188300</v>
      </c>
      <c r="W151" s="141">
        <f t="shared" si="71"/>
        <v>549750</v>
      </c>
      <c r="X151" s="141">
        <f t="shared" si="72"/>
        <v>306110</v>
      </c>
      <c r="Y151" s="141">
        <f t="shared" si="73"/>
        <v>166455</v>
      </c>
      <c r="Z151" s="164">
        <f t="shared" si="74"/>
        <v>2461415</v>
      </c>
      <c r="AB151" s="89" t="s">
        <v>29</v>
      </c>
      <c r="AC151" s="141">
        <f t="shared" si="75"/>
        <v>68850</v>
      </c>
      <c r="AD151" s="141">
        <f t="shared" si="76"/>
        <v>181950</v>
      </c>
      <c r="AE151" s="141">
        <f t="shared" si="77"/>
        <v>1188300</v>
      </c>
      <c r="AF151" s="141">
        <f t="shared" si="78"/>
        <v>549750</v>
      </c>
      <c r="AG151" s="141">
        <f t="shared" si="79"/>
        <v>306110</v>
      </c>
      <c r="AH151" s="141">
        <f t="shared" si="80"/>
        <v>166455</v>
      </c>
      <c r="AI151" s="167">
        <f>SUM(AC151:AH151)</f>
        <v>2461415</v>
      </c>
    </row>
    <row r="152" spans="1:35">
      <c r="A152" s="85" t="s">
        <v>30</v>
      </c>
      <c r="B152" s="141">
        <f t="shared" si="56"/>
        <v>68850</v>
      </c>
      <c r="C152" s="141">
        <f t="shared" si="57"/>
        <v>181950</v>
      </c>
      <c r="D152" s="141">
        <f t="shared" si="58"/>
        <v>1188300</v>
      </c>
      <c r="E152" s="141">
        <f t="shared" si="59"/>
        <v>549750</v>
      </c>
      <c r="F152" s="141">
        <f t="shared" si="60"/>
        <v>306110</v>
      </c>
      <c r="G152" s="141">
        <f t="shared" si="61"/>
        <v>166455</v>
      </c>
      <c r="H152" s="164">
        <f>SUM(B152:G152)</f>
        <v>2461415</v>
      </c>
      <c r="J152" s="86" t="s">
        <v>30</v>
      </c>
      <c r="K152" s="141">
        <f t="shared" si="62"/>
        <v>68850</v>
      </c>
      <c r="L152" s="141">
        <f t="shared" si="63"/>
        <v>181950</v>
      </c>
      <c r="M152" s="141">
        <f t="shared" si="64"/>
        <v>1188300</v>
      </c>
      <c r="N152" s="141">
        <f t="shared" si="65"/>
        <v>549750</v>
      </c>
      <c r="O152" s="141">
        <f t="shared" si="66"/>
        <v>306110</v>
      </c>
      <c r="P152" s="141">
        <f t="shared" si="67"/>
        <v>166455</v>
      </c>
      <c r="Q152" s="167">
        <f t="shared" si="81"/>
        <v>2461415</v>
      </c>
      <c r="S152" s="85" t="s">
        <v>30</v>
      </c>
      <c r="T152" s="141">
        <f t="shared" si="68"/>
        <v>68850</v>
      </c>
      <c r="U152" s="141">
        <f t="shared" si="69"/>
        <v>181950</v>
      </c>
      <c r="V152" s="141">
        <f t="shared" si="70"/>
        <v>1188300</v>
      </c>
      <c r="W152" s="141">
        <f t="shared" si="71"/>
        <v>549750</v>
      </c>
      <c r="X152" s="141">
        <f t="shared" si="72"/>
        <v>306110</v>
      </c>
      <c r="Y152" s="141">
        <f t="shared" si="73"/>
        <v>166455</v>
      </c>
      <c r="Z152" s="165">
        <f t="shared" si="74"/>
        <v>2461415</v>
      </c>
      <c r="AB152" s="85" t="s">
        <v>30</v>
      </c>
      <c r="AC152" s="141">
        <f t="shared" si="75"/>
        <v>68850</v>
      </c>
      <c r="AD152" s="141">
        <f t="shared" si="76"/>
        <v>181950</v>
      </c>
      <c r="AE152" s="141">
        <f t="shared" si="77"/>
        <v>1188300</v>
      </c>
      <c r="AF152" s="141">
        <f t="shared" si="78"/>
        <v>549750</v>
      </c>
      <c r="AG152" s="141">
        <f t="shared" si="79"/>
        <v>306110</v>
      </c>
      <c r="AH152" s="141">
        <f t="shared" si="80"/>
        <v>166455</v>
      </c>
      <c r="AI152" s="168">
        <f>SUM(AC152:AH152)</f>
        <v>2461415</v>
      </c>
    </row>
    <row r="153" spans="1:35" s="80" customFormat="1">
      <c r="G153" s="106"/>
      <c r="H153" s="162"/>
      <c r="P153" s="106"/>
      <c r="Q153" s="162"/>
      <c r="Y153" s="106"/>
      <c r="Z153" s="162"/>
      <c r="AH153" s="106"/>
      <c r="AI153" s="162"/>
    </row>
    <row r="154" spans="1:35" s="80" customFormat="1">
      <c r="A154" s="169" t="s">
        <v>82</v>
      </c>
      <c r="B154" s="170" t="s">
        <v>110</v>
      </c>
      <c r="G154" s="106"/>
      <c r="H154" s="162"/>
      <c r="J154" s="169" t="s">
        <v>95</v>
      </c>
      <c r="K154" s="170" t="s">
        <v>81</v>
      </c>
      <c r="P154" s="106"/>
      <c r="Q154" s="162"/>
      <c r="S154" s="169" t="s">
        <v>96</v>
      </c>
      <c r="T154" s="170" t="s">
        <v>81</v>
      </c>
      <c r="Y154" s="106"/>
      <c r="Z154" s="162"/>
      <c r="AB154" s="169" t="s">
        <v>97</v>
      </c>
      <c r="AC154" s="170" t="s">
        <v>81</v>
      </c>
      <c r="AH154" s="106"/>
      <c r="AI154" s="162"/>
    </row>
    <row r="155" spans="1:35" s="80" customFormat="1">
      <c r="A155" s="87" t="s">
        <v>27</v>
      </c>
      <c r="B155" s="88">
        <f>H133+H141+H149</f>
        <v>2495980</v>
      </c>
      <c r="G155" s="106"/>
      <c r="H155" s="162"/>
      <c r="J155" s="87" t="s">
        <v>27</v>
      </c>
      <c r="K155" s="88">
        <f>Q133+Q141+Q149</f>
        <v>2461415</v>
      </c>
      <c r="P155" s="106"/>
      <c r="Q155" s="162"/>
      <c r="S155" s="87" t="s">
        <v>27</v>
      </c>
      <c r="T155" s="88">
        <f>Z133+Z141+Z149</f>
        <v>2461415</v>
      </c>
      <c r="Y155" s="106"/>
      <c r="Z155" s="162"/>
      <c r="AB155" s="87" t="s">
        <v>27</v>
      </c>
      <c r="AC155" s="88">
        <f>AI133+AI141+AI149</f>
        <v>2585730</v>
      </c>
      <c r="AH155" s="106"/>
      <c r="AI155" s="162"/>
    </row>
    <row r="156" spans="1:35" s="80" customFormat="1">
      <c r="A156" s="89" t="s">
        <v>28</v>
      </c>
      <c r="B156" s="90">
        <f t="shared" ref="B156:B158" si="82">H134+H142+H150</f>
        <v>2887380</v>
      </c>
      <c r="G156" s="106"/>
      <c r="H156" s="162"/>
      <c r="J156" s="89" t="s">
        <v>28</v>
      </c>
      <c r="K156" s="90">
        <f t="shared" ref="K156:K158" si="83">Q134+Q142+Q150</f>
        <v>2495980</v>
      </c>
      <c r="P156" s="106"/>
      <c r="Q156" s="162"/>
      <c r="S156" s="89" t="s">
        <v>28</v>
      </c>
      <c r="T156" s="90">
        <f t="shared" ref="T156:T158" si="84">Z134+Z142+Z150</f>
        <v>2585730</v>
      </c>
      <c r="Y156" s="106"/>
      <c r="Z156" s="162"/>
      <c r="AB156" s="89" t="s">
        <v>28</v>
      </c>
      <c r="AC156" s="90">
        <f t="shared" ref="AC156:AC158" si="85">AI134+AI142+AI150</f>
        <v>2887380</v>
      </c>
      <c r="AH156" s="106"/>
      <c r="AI156" s="162"/>
    </row>
    <row r="157" spans="1:35" s="80" customFormat="1">
      <c r="A157" s="89" t="s">
        <v>29</v>
      </c>
      <c r="B157" s="90">
        <f t="shared" si="82"/>
        <v>3413530</v>
      </c>
      <c r="G157" s="106"/>
      <c r="H157" s="162"/>
      <c r="J157" s="89" t="s">
        <v>29</v>
      </c>
      <c r="K157" s="90">
        <f t="shared" si="83"/>
        <v>2585730</v>
      </c>
      <c r="P157" s="106"/>
      <c r="Q157" s="162"/>
      <c r="S157" s="89" t="s">
        <v>29</v>
      </c>
      <c r="T157" s="90">
        <f t="shared" si="84"/>
        <v>2887380</v>
      </c>
      <c r="Y157" s="106"/>
      <c r="Z157" s="162"/>
      <c r="AB157" s="89" t="s">
        <v>29</v>
      </c>
      <c r="AC157" s="90">
        <f t="shared" si="85"/>
        <v>3449755</v>
      </c>
      <c r="AH157" s="106"/>
      <c r="AI157" s="162"/>
    </row>
    <row r="158" spans="1:35" s="80" customFormat="1">
      <c r="A158" s="85" t="s">
        <v>30</v>
      </c>
      <c r="B158" s="91">
        <f t="shared" si="82"/>
        <v>3779505</v>
      </c>
      <c r="G158" s="106"/>
      <c r="H158" s="162"/>
      <c r="J158" s="85" t="s">
        <v>30</v>
      </c>
      <c r="K158" s="91">
        <f t="shared" si="83"/>
        <v>3413530</v>
      </c>
      <c r="P158" s="106"/>
      <c r="Q158" s="162"/>
      <c r="S158" s="85" t="s">
        <v>30</v>
      </c>
      <c r="T158" s="91">
        <f t="shared" si="84"/>
        <v>3449755</v>
      </c>
      <c r="Y158" s="106"/>
      <c r="Z158" s="162"/>
      <c r="AB158" s="85" t="s">
        <v>30</v>
      </c>
      <c r="AC158" s="91">
        <f t="shared" si="85"/>
        <v>3779505</v>
      </c>
      <c r="AH158" s="106"/>
      <c r="AI158" s="162"/>
    </row>
    <row r="160" spans="1:35" s="108" customFormat="1" ht="25.5" customHeight="1">
      <c r="A160" s="133" t="s">
        <v>78</v>
      </c>
      <c r="H160" s="160"/>
      <c r="Q160" s="160"/>
      <c r="Z160" s="160"/>
      <c r="AI160" s="160"/>
    </row>
    <row r="163" spans="1:35" s="80" customFormat="1" ht="15.75" thickBot="1">
      <c r="A163" s="27" t="s">
        <v>53</v>
      </c>
      <c r="G163" s="106"/>
      <c r="H163" s="159"/>
      <c r="J163" s="27" t="s">
        <v>53</v>
      </c>
      <c r="P163" s="106"/>
      <c r="Q163" s="159"/>
      <c r="S163" s="27" t="s">
        <v>53</v>
      </c>
      <c r="Y163" s="106"/>
      <c r="Z163" s="159"/>
      <c r="AB163" s="27" t="s">
        <v>53</v>
      </c>
      <c r="AH163" s="106"/>
      <c r="AI163" s="159"/>
    </row>
    <row r="164" spans="1:35">
      <c r="A164" s="180" t="s">
        <v>127</v>
      </c>
      <c r="B164" s="180"/>
      <c r="C164" s="180"/>
      <c r="D164" s="180"/>
      <c r="E164" s="180"/>
      <c r="F164" s="180"/>
      <c r="G164" s="180"/>
      <c r="H164" s="180"/>
      <c r="J164" s="180" t="s">
        <v>128</v>
      </c>
      <c r="K164" s="180"/>
      <c r="L164" s="180"/>
      <c r="M164" s="180"/>
      <c r="N164" s="180"/>
      <c r="O164" s="180"/>
      <c r="P164" s="180"/>
      <c r="Q164" s="180"/>
      <c r="S164" s="180" t="s">
        <v>128</v>
      </c>
      <c r="T164" s="180"/>
      <c r="U164" s="180"/>
      <c r="V164" s="180"/>
      <c r="W164" s="180"/>
      <c r="X164" s="180"/>
      <c r="Y164" s="180"/>
      <c r="Z164" s="180"/>
      <c r="AB164" s="180" t="s">
        <v>128</v>
      </c>
      <c r="AC164" s="180"/>
      <c r="AD164" s="180"/>
      <c r="AE164" s="180"/>
      <c r="AF164" s="180"/>
      <c r="AG164" s="180"/>
      <c r="AH164" s="180"/>
      <c r="AI164" s="180"/>
    </row>
    <row r="165" spans="1:35">
      <c r="A165" s="92" t="s">
        <v>6</v>
      </c>
      <c r="B165" s="116" t="s">
        <v>114</v>
      </c>
      <c r="C165" s="116" t="s">
        <v>115</v>
      </c>
      <c r="D165" s="116" t="s">
        <v>116</v>
      </c>
      <c r="E165" s="116" t="s">
        <v>117</v>
      </c>
      <c r="F165" s="116" t="s">
        <v>118</v>
      </c>
      <c r="G165" s="116" t="s">
        <v>119</v>
      </c>
      <c r="H165" s="150" t="s">
        <v>80</v>
      </c>
      <c r="J165" s="92" t="s">
        <v>6</v>
      </c>
      <c r="K165" s="93" t="s">
        <v>114</v>
      </c>
      <c r="L165" s="93" t="s">
        <v>115</v>
      </c>
      <c r="M165" s="93" t="s">
        <v>116</v>
      </c>
      <c r="N165" s="93" t="s">
        <v>117</v>
      </c>
      <c r="O165" s="93" t="s">
        <v>118</v>
      </c>
      <c r="P165" s="93" t="s">
        <v>119</v>
      </c>
      <c r="Q165" s="150" t="s">
        <v>80</v>
      </c>
      <c r="S165" s="92" t="s">
        <v>6</v>
      </c>
      <c r="T165" s="93" t="s">
        <v>114</v>
      </c>
      <c r="U165" s="93" t="s">
        <v>115</v>
      </c>
      <c r="V165" s="93" t="s">
        <v>116</v>
      </c>
      <c r="W165" s="93" t="s">
        <v>117</v>
      </c>
      <c r="X165" s="93" t="s">
        <v>118</v>
      </c>
      <c r="Y165" s="93" t="s">
        <v>119</v>
      </c>
      <c r="Z165" s="150" t="s">
        <v>80</v>
      </c>
      <c r="AB165" s="92" t="s">
        <v>6</v>
      </c>
      <c r="AC165" s="93" t="s">
        <v>114</v>
      </c>
      <c r="AD165" s="93" t="s">
        <v>115</v>
      </c>
      <c r="AE165" s="93" t="s">
        <v>116</v>
      </c>
      <c r="AF165" s="93" t="s">
        <v>117</v>
      </c>
      <c r="AG165" s="93" t="s">
        <v>118</v>
      </c>
      <c r="AH165" s="93" t="s">
        <v>119</v>
      </c>
      <c r="AI165" s="150" t="s">
        <v>80</v>
      </c>
    </row>
    <row r="166" spans="1:35">
      <c r="A166" s="1" t="s">
        <v>27</v>
      </c>
      <c r="B166" s="117">
        <f>145*25</f>
        <v>3625</v>
      </c>
      <c r="C166" s="117">
        <f>1100*75</f>
        <v>82500</v>
      </c>
      <c r="D166" s="117">
        <f>5455*150</f>
        <v>818250</v>
      </c>
      <c r="E166" s="117">
        <f>1319*250</f>
        <v>329750</v>
      </c>
      <c r="F166" s="117">
        <f>935*350</f>
        <v>327250</v>
      </c>
      <c r="G166" s="117">
        <f>442*450</f>
        <v>198900</v>
      </c>
      <c r="H166" s="161">
        <v>0</v>
      </c>
      <c r="J166" s="1" t="s">
        <v>27</v>
      </c>
      <c r="K166" s="117">
        <f>145*25</f>
        <v>3625</v>
      </c>
      <c r="L166" s="117">
        <f>1100*75</f>
        <v>82500</v>
      </c>
      <c r="M166" s="117">
        <f>5455*150</f>
        <v>818250</v>
      </c>
      <c r="N166" s="117">
        <f>1319*250</f>
        <v>329750</v>
      </c>
      <c r="O166" s="117">
        <f>935*350</f>
        <v>327250</v>
      </c>
      <c r="P166" s="117">
        <f>442*450</f>
        <v>198900</v>
      </c>
      <c r="Q166" s="161">
        <f>SUM(O166:P166)</f>
        <v>526150</v>
      </c>
      <c r="S166" s="1" t="s">
        <v>27</v>
      </c>
      <c r="T166" s="117">
        <f>145*25</f>
        <v>3625</v>
      </c>
      <c r="U166" s="117">
        <f>1100*75</f>
        <v>82500</v>
      </c>
      <c r="V166" s="117">
        <f>5455*150</f>
        <v>818250</v>
      </c>
      <c r="W166" s="117">
        <f>1319*250</f>
        <v>329750</v>
      </c>
      <c r="X166" s="117">
        <f>935*350</f>
        <v>327250</v>
      </c>
      <c r="Y166" s="117">
        <f>442*450</f>
        <v>198900</v>
      </c>
      <c r="Z166" s="161">
        <v>0</v>
      </c>
      <c r="AB166" s="1" t="s">
        <v>27</v>
      </c>
      <c r="AC166" s="117">
        <f>145*25</f>
        <v>3625</v>
      </c>
      <c r="AD166" s="117">
        <f>1100*75</f>
        <v>82500</v>
      </c>
      <c r="AE166" s="117">
        <f>5455*150</f>
        <v>818250</v>
      </c>
      <c r="AF166" s="117">
        <f>1319*250</f>
        <v>329750</v>
      </c>
      <c r="AG166" s="117">
        <f>935*350</f>
        <v>327250</v>
      </c>
      <c r="AH166" s="117">
        <f>442*450</f>
        <v>198900</v>
      </c>
      <c r="AI166" s="161">
        <v>0</v>
      </c>
    </row>
    <row r="167" spans="1:35">
      <c r="A167" s="1" t="s">
        <v>28</v>
      </c>
      <c r="B167" s="117">
        <f t="shared" ref="B167:B169" si="86">145*25</f>
        <v>3625</v>
      </c>
      <c r="C167" s="117">
        <f t="shared" ref="C167:C169" si="87">1100*75</f>
        <v>82500</v>
      </c>
      <c r="D167" s="117">
        <f t="shared" ref="D167:D169" si="88">5455*150</f>
        <v>818250</v>
      </c>
      <c r="E167" s="117">
        <f t="shared" ref="E167:E169" si="89">1319*250</f>
        <v>329750</v>
      </c>
      <c r="F167" s="117">
        <f t="shared" ref="F167:F169" si="90">935*350</f>
        <v>327250</v>
      </c>
      <c r="G167" s="117">
        <f t="shared" ref="G167:G169" si="91">442*450</f>
        <v>198900</v>
      </c>
      <c r="H167" s="161">
        <v>0</v>
      </c>
      <c r="J167" s="1" t="s">
        <v>28</v>
      </c>
      <c r="K167" s="117">
        <f t="shared" ref="K167:K169" si="92">145*25</f>
        <v>3625</v>
      </c>
      <c r="L167" s="117">
        <f t="shared" ref="L167:L169" si="93">1100*75</f>
        <v>82500</v>
      </c>
      <c r="M167" s="117">
        <f t="shared" ref="M167:M169" si="94">5455*150</f>
        <v>818250</v>
      </c>
      <c r="N167" s="117">
        <f t="shared" ref="N167:N169" si="95">1319*250</f>
        <v>329750</v>
      </c>
      <c r="O167" s="117">
        <f t="shared" ref="O167:O169" si="96">935*350</f>
        <v>327250</v>
      </c>
      <c r="P167" s="117">
        <f t="shared" ref="P167:P169" si="97">442*450</f>
        <v>198900</v>
      </c>
      <c r="Q167" s="161">
        <f>SUM(M167:P167)</f>
        <v>1674150</v>
      </c>
      <c r="S167" s="1" t="s">
        <v>28</v>
      </c>
      <c r="T167" s="117">
        <f t="shared" ref="T167:T169" si="98">145*25</f>
        <v>3625</v>
      </c>
      <c r="U167" s="117">
        <f t="shared" ref="U167:U169" si="99">1100*75</f>
        <v>82500</v>
      </c>
      <c r="V167" s="117">
        <f t="shared" ref="V167:V169" si="100">5455*150</f>
        <v>818250</v>
      </c>
      <c r="W167" s="117">
        <f t="shared" ref="W167:W169" si="101">1319*250</f>
        <v>329750</v>
      </c>
      <c r="X167" s="117">
        <f t="shared" ref="X167:X169" si="102">935*350</f>
        <v>327250</v>
      </c>
      <c r="Y167" s="117">
        <f t="shared" ref="Y167:Y169" si="103">442*450</f>
        <v>198900</v>
      </c>
      <c r="Z167" s="161">
        <v>0</v>
      </c>
      <c r="AB167" s="1" t="s">
        <v>28</v>
      </c>
      <c r="AC167" s="117">
        <f t="shared" ref="AC167:AC169" si="104">145*25</f>
        <v>3625</v>
      </c>
      <c r="AD167" s="117">
        <f t="shared" ref="AD167:AD169" si="105">1100*75</f>
        <v>82500</v>
      </c>
      <c r="AE167" s="117">
        <f t="shared" ref="AE167:AE169" si="106">5455*150</f>
        <v>818250</v>
      </c>
      <c r="AF167" s="117">
        <f t="shared" ref="AF167:AF169" si="107">1319*250</f>
        <v>329750</v>
      </c>
      <c r="AG167" s="117">
        <f t="shared" ref="AG167:AG169" si="108">935*350</f>
        <v>327250</v>
      </c>
      <c r="AH167" s="117">
        <f t="shared" ref="AH167:AH169" si="109">442*450</f>
        <v>198900</v>
      </c>
      <c r="AI167" s="161">
        <v>0</v>
      </c>
    </row>
    <row r="168" spans="1:35">
      <c r="A168" s="1" t="s">
        <v>29</v>
      </c>
      <c r="B168" s="117">
        <f t="shared" si="86"/>
        <v>3625</v>
      </c>
      <c r="C168" s="117">
        <f t="shared" si="87"/>
        <v>82500</v>
      </c>
      <c r="D168" s="117">
        <f t="shared" si="88"/>
        <v>818250</v>
      </c>
      <c r="E168" s="117">
        <f t="shared" si="89"/>
        <v>329750</v>
      </c>
      <c r="F168" s="117">
        <f t="shared" si="90"/>
        <v>327250</v>
      </c>
      <c r="G168" s="117">
        <f t="shared" si="91"/>
        <v>198900</v>
      </c>
      <c r="H168" s="161">
        <v>0</v>
      </c>
      <c r="J168" s="1" t="s">
        <v>29</v>
      </c>
      <c r="K168" s="117">
        <f t="shared" si="92"/>
        <v>3625</v>
      </c>
      <c r="L168" s="117">
        <f t="shared" si="93"/>
        <v>82500</v>
      </c>
      <c r="M168" s="117">
        <f t="shared" si="94"/>
        <v>818250</v>
      </c>
      <c r="N168" s="117">
        <f t="shared" si="95"/>
        <v>329750</v>
      </c>
      <c r="O168" s="117">
        <f t="shared" si="96"/>
        <v>327250</v>
      </c>
      <c r="P168" s="117">
        <f t="shared" si="97"/>
        <v>198900</v>
      </c>
      <c r="Q168" s="161">
        <f>SUM(M168:P168)</f>
        <v>1674150</v>
      </c>
      <c r="S168" s="1" t="s">
        <v>29</v>
      </c>
      <c r="T168" s="117">
        <f t="shared" si="98"/>
        <v>3625</v>
      </c>
      <c r="U168" s="117">
        <f t="shared" si="99"/>
        <v>82500</v>
      </c>
      <c r="V168" s="117">
        <f t="shared" si="100"/>
        <v>818250</v>
      </c>
      <c r="W168" s="117">
        <f t="shared" si="101"/>
        <v>329750</v>
      </c>
      <c r="X168" s="117">
        <f t="shared" si="102"/>
        <v>327250</v>
      </c>
      <c r="Y168" s="117">
        <f t="shared" si="103"/>
        <v>198900</v>
      </c>
      <c r="Z168" s="161">
        <v>0</v>
      </c>
      <c r="AB168" s="1" t="s">
        <v>29</v>
      </c>
      <c r="AC168" s="117">
        <f t="shared" si="104"/>
        <v>3625</v>
      </c>
      <c r="AD168" s="117">
        <f t="shared" si="105"/>
        <v>82500</v>
      </c>
      <c r="AE168" s="117">
        <f t="shared" si="106"/>
        <v>818250</v>
      </c>
      <c r="AF168" s="117">
        <f t="shared" si="107"/>
        <v>329750</v>
      </c>
      <c r="AG168" s="117">
        <f t="shared" si="108"/>
        <v>327250</v>
      </c>
      <c r="AH168" s="176">
        <f t="shared" si="109"/>
        <v>198900</v>
      </c>
      <c r="AI168" s="161">
        <f>SUM(AH168)</f>
        <v>198900</v>
      </c>
    </row>
    <row r="169" spans="1:35">
      <c r="A169" s="82" t="s">
        <v>30</v>
      </c>
      <c r="B169" s="117">
        <f t="shared" si="86"/>
        <v>3625</v>
      </c>
      <c r="C169" s="117">
        <f t="shared" si="87"/>
        <v>82500</v>
      </c>
      <c r="D169" s="117">
        <f t="shared" si="88"/>
        <v>818250</v>
      </c>
      <c r="E169" s="117">
        <f t="shared" si="89"/>
        <v>329750</v>
      </c>
      <c r="F169" s="176">
        <f t="shared" si="90"/>
        <v>327250</v>
      </c>
      <c r="G169" s="176">
        <f t="shared" si="91"/>
        <v>198900</v>
      </c>
      <c r="H169" s="161">
        <f>F169+G169</f>
        <v>526150</v>
      </c>
      <c r="J169" s="82" t="s">
        <v>30</v>
      </c>
      <c r="K169" s="117">
        <f t="shared" si="92"/>
        <v>3625</v>
      </c>
      <c r="L169" s="117">
        <f t="shared" si="93"/>
        <v>82500</v>
      </c>
      <c r="M169" s="117">
        <f t="shared" si="94"/>
        <v>818250</v>
      </c>
      <c r="N169" s="117">
        <f t="shared" si="95"/>
        <v>329750</v>
      </c>
      <c r="O169" s="117">
        <f t="shared" si="96"/>
        <v>327250</v>
      </c>
      <c r="P169" s="176">
        <f t="shared" si="97"/>
        <v>198900</v>
      </c>
      <c r="Q169" s="161">
        <f>SUM(L169:P169)</f>
        <v>1756650</v>
      </c>
      <c r="S169" s="82" t="s">
        <v>30</v>
      </c>
      <c r="T169" s="117">
        <f t="shared" si="98"/>
        <v>3625</v>
      </c>
      <c r="U169" s="117">
        <f t="shared" si="99"/>
        <v>82500</v>
      </c>
      <c r="V169" s="117">
        <f t="shared" si="100"/>
        <v>818250</v>
      </c>
      <c r="W169" s="117">
        <f t="shared" si="101"/>
        <v>329750</v>
      </c>
      <c r="X169" s="176">
        <f t="shared" si="102"/>
        <v>327250</v>
      </c>
      <c r="Y169" s="176">
        <f t="shared" si="103"/>
        <v>198900</v>
      </c>
      <c r="Z169" s="161">
        <f>SUM(X169:Y169)</f>
        <v>526150</v>
      </c>
      <c r="AB169" s="82" t="s">
        <v>30</v>
      </c>
      <c r="AC169" s="117">
        <f t="shared" si="104"/>
        <v>3625</v>
      </c>
      <c r="AD169" s="117">
        <f t="shared" si="105"/>
        <v>82500</v>
      </c>
      <c r="AE169" s="117">
        <f t="shared" si="106"/>
        <v>818250</v>
      </c>
      <c r="AF169" s="176">
        <f t="shared" si="107"/>
        <v>329750</v>
      </c>
      <c r="AG169" s="176">
        <f t="shared" si="108"/>
        <v>327250</v>
      </c>
      <c r="AH169" s="176">
        <f t="shared" si="109"/>
        <v>198900</v>
      </c>
      <c r="AI169" s="161">
        <f>SUM(AF169:AH169)</f>
        <v>855900</v>
      </c>
    </row>
    <row r="170" spans="1:35" s="80" customFormat="1">
      <c r="G170" s="106"/>
      <c r="H170" s="159"/>
      <c r="P170" s="106"/>
      <c r="Q170" s="159"/>
      <c r="Y170" s="106"/>
      <c r="Z170" s="159"/>
      <c r="AH170" s="106"/>
      <c r="AI170" s="159"/>
    </row>
    <row r="171" spans="1:35" s="80" customFormat="1" ht="15.75" thickBot="1">
      <c r="A171" s="104" t="s">
        <v>52</v>
      </c>
      <c r="G171" s="106"/>
      <c r="H171" s="162"/>
      <c r="J171" s="104" t="s">
        <v>52</v>
      </c>
      <c r="P171" s="106"/>
      <c r="Q171" s="162"/>
      <c r="S171" s="104" t="s">
        <v>52</v>
      </c>
      <c r="Y171" s="106"/>
      <c r="Z171" s="162"/>
      <c r="AB171" s="104" t="s">
        <v>52</v>
      </c>
      <c r="AH171" s="106"/>
      <c r="AI171" s="162"/>
    </row>
    <row r="172" spans="1:35">
      <c r="A172" s="180" t="s">
        <v>128</v>
      </c>
      <c r="B172" s="180"/>
      <c r="C172" s="180"/>
      <c r="D172" s="180"/>
      <c r="E172" s="180"/>
      <c r="F172" s="180"/>
      <c r="G172" s="180"/>
      <c r="H172" s="180"/>
      <c r="J172" s="180" t="s">
        <v>128</v>
      </c>
      <c r="K172" s="180"/>
      <c r="L172" s="180"/>
      <c r="M172" s="180"/>
      <c r="N172" s="180"/>
      <c r="O172" s="180"/>
      <c r="P172" s="180"/>
      <c r="Q172" s="180"/>
      <c r="S172" s="180" t="s">
        <v>128</v>
      </c>
      <c r="T172" s="180"/>
      <c r="U172" s="180"/>
      <c r="V172" s="180"/>
      <c r="W172" s="180"/>
      <c r="X172" s="180"/>
      <c r="Y172" s="180"/>
      <c r="Z172" s="180"/>
      <c r="AB172" s="180" t="s">
        <v>128</v>
      </c>
      <c r="AC172" s="180"/>
      <c r="AD172" s="180"/>
      <c r="AE172" s="180"/>
      <c r="AF172" s="180"/>
      <c r="AG172" s="180"/>
      <c r="AH172" s="180"/>
      <c r="AI172" s="180"/>
    </row>
    <row r="173" spans="1:35">
      <c r="A173" s="92" t="s">
        <v>6</v>
      </c>
      <c r="B173" s="93" t="s">
        <v>114</v>
      </c>
      <c r="C173" s="93" t="s">
        <v>115</v>
      </c>
      <c r="D173" s="93" t="s">
        <v>116</v>
      </c>
      <c r="E173" s="93" t="s">
        <v>117</v>
      </c>
      <c r="F173" s="93" t="s">
        <v>118</v>
      </c>
      <c r="G173" s="93" t="s">
        <v>119</v>
      </c>
      <c r="H173" s="150" t="s">
        <v>80</v>
      </c>
      <c r="J173" s="92" t="s">
        <v>6</v>
      </c>
      <c r="K173" s="93" t="s">
        <v>114</v>
      </c>
      <c r="L173" s="93" t="s">
        <v>115</v>
      </c>
      <c r="M173" s="93" t="s">
        <v>116</v>
      </c>
      <c r="N173" s="93" t="s">
        <v>117</v>
      </c>
      <c r="O173" s="93" t="s">
        <v>118</v>
      </c>
      <c r="P173" s="93" t="s">
        <v>119</v>
      </c>
      <c r="Q173" s="150" t="s">
        <v>80</v>
      </c>
      <c r="S173" s="92" t="s">
        <v>6</v>
      </c>
      <c r="T173" s="93" t="s">
        <v>114</v>
      </c>
      <c r="U173" s="93" t="s">
        <v>115</v>
      </c>
      <c r="V173" s="93" t="s">
        <v>116</v>
      </c>
      <c r="W173" s="93" t="s">
        <v>117</v>
      </c>
      <c r="X173" s="93" t="s">
        <v>118</v>
      </c>
      <c r="Y173" s="93" t="s">
        <v>119</v>
      </c>
      <c r="Z173" s="150" t="s">
        <v>80</v>
      </c>
      <c r="AB173" s="92" t="s">
        <v>6</v>
      </c>
      <c r="AC173" s="93" t="s">
        <v>114</v>
      </c>
      <c r="AD173" s="93" t="s">
        <v>115</v>
      </c>
      <c r="AE173" s="93" t="s">
        <v>116</v>
      </c>
      <c r="AF173" s="93" t="s">
        <v>117</v>
      </c>
      <c r="AG173" s="93" t="s">
        <v>118</v>
      </c>
      <c r="AH173" s="93" t="s">
        <v>119</v>
      </c>
      <c r="AI173" s="150" t="s">
        <v>80</v>
      </c>
    </row>
    <row r="174" spans="1:35">
      <c r="A174" s="1" t="s">
        <v>27</v>
      </c>
      <c r="B174" s="122">
        <f>1422.9*25</f>
        <v>35572.5</v>
      </c>
      <c r="C174" s="122">
        <f>483*75</f>
        <v>36225</v>
      </c>
      <c r="D174" s="122">
        <f>2011*150</f>
        <v>301650</v>
      </c>
      <c r="E174" s="122">
        <f>359*250</f>
        <v>89750</v>
      </c>
      <c r="F174" s="122">
        <f>31.9*350</f>
        <v>11165</v>
      </c>
      <c r="G174" s="122">
        <f>52*450</f>
        <v>23400</v>
      </c>
      <c r="H174" s="161">
        <v>0</v>
      </c>
      <c r="J174" s="1" t="s">
        <v>27</v>
      </c>
      <c r="K174" s="122">
        <f>1422.9*25</f>
        <v>35572.5</v>
      </c>
      <c r="L174" s="122">
        <f>483*75</f>
        <v>36225</v>
      </c>
      <c r="M174" s="122">
        <f>2011*150</f>
        <v>301650</v>
      </c>
      <c r="N174" s="122">
        <f>359*250</f>
        <v>89750</v>
      </c>
      <c r="O174" s="122">
        <f>31.9*350</f>
        <v>11165</v>
      </c>
      <c r="P174" s="122">
        <f>52*450</f>
        <v>23400</v>
      </c>
      <c r="Q174" s="161">
        <v>0</v>
      </c>
      <c r="S174" s="1" t="s">
        <v>27</v>
      </c>
      <c r="T174" s="122">
        <f>1422.9*25</f>
        <v>35572.5</v>
      </c>
      <c r="U174" s="122">
        <f>483*75</f>
        <v>36225</v>
      </c>
      <c r="V174" s="122">
        <f>2011*150</f>
        <v>301650</v>
      </c>
      <c r="W174" s="122">
        <f>359*250</f>
        <v>89750</v>
      </c>
      <c r="X174" s="122">
        <f>31.9*350</f>
        <v>11165</v>
      </c>
      <c r="Y174" s="122">
        <f>52*450</f>
        <v>23400</v>
      </c>
      <c r="Z174" s="161">
        <v>0</v>
      </c>
      <c r="AB174" s="1" t="s">
        <v>27</v>
      </c>
      <c r="AC174" s="122">
        <f>1422.9*25</f>
        <v>35572.5</v>
      </c>
      <c r="AD174" s="122">
        <f>483*75</f>
        <v>36225</v>
      </c>
      <c r="AE174" s="122">
        <f>2011*150</f>
        <v>301650</v>
      </c>
      <c r="AF174" s="122">
        <f>359*250</f>
        <v>89750</v>
      </c>
      <c r="AG174" s="128">
        <f>31.9*350</f>
        <v>11165</v>
      </c>
      <c r="AH174" s="128">
        <f>52*450</f>
        <v>23400</v>
      </c>
      <c r="AI174" s="161">
        <f>SUM(AG174:AH174)</f>
        <v>34565</v>
      </c>
    </row>
    <row r="175" spans="1:35">
      <c r="A175" s="1" t="s">
        <v>28</v>
      </c>
      <c r="B175" s="122">
        <f t="shared" ref="B175:B177" si="110">1422.9*25</f>
        <v>35572.5</v>
      </c>
      <c r="C175" s="122">
        <f>483*75</f>
        <v>36225</v>
      </c>
      <c r="D175" s="122">
        <f>2011*150</f>
        <v>301650</v>
      </c>
      <c r="E175" s="122">
        <f>359*250</f>
        <v>89750</v>
      </c>
      <c r="F175" s="128">
        <f t="shared" ref="F175:F177" si="111">31.9*350</f>
        <v>11165</v>
      </c>
      <c r="G175" s="128">
        <f t="shared" ref="G175:G177" si="112">52*450</f>
        <v>23400</v>
      </c>
      <c r="H175" s="161">
        <f>SUM(F175:G175)</f>
        <v>34565</v>
      </c>
      <c r="J175" s="1" t="s">
        <v>28</v>
      </c>
      <c r="K175" s="123">
        <v>1422.9</v>
      </c>
      <c r="L175" s="122">
        <f t="shared" ref="L175:L177" si="113">483*75</f>
        <v>36225</v>
      </c>
      <c r="M175" s="122">
        <f t="shared" ref="M175:M177" si="114">2011*150</f>
        <v>301650</v>
      </c>
      <c r="N175" s="122">
        <f>359*250</f>
        <v>89750</v>
      </c>
      <c r="O175" s="122">
        <f>31.9*350</f>
        <v>11165</v>
      </c>
      <c r="P175" s="128">
        <f t="shared" ref="P175:P177" si="115">52*450</f>
        <v>23400</v>
      </c>
      <c r="Q175" s="161">
        <f>P175</f>
        <v>23400</v>
      </c>
      <c r="S175" s="1" t="s">
        <v>28</v>
      </c>
      <c r="T175" s="123">
        <v>1422.9</v>
      </c>
      <c r="U175" s="122">
        <f t="shared" ref="U175:U177" si="116">483*75</f>
        <v>36225</v>
      </c>
      <c r="V175" s="122">
        <f t="shared" ref="V175:V177" si="117">2011*150</f>
        <v>301650</v>
      </c>
      <c r="W175" s="122">
        <f>359*250</f>
        <v>89750</v>
      </c>
      <c r="X175" s="128">
        <f t="shared" ref="X175:X177" si="118">31.9*350</f>
        <v>11165</v>
      </c>
      <c r="Y175" s="128">
        <f t="shared" ref="Y175:Y177" si="119">52*450</f>
        <v>23400</v>
      </c>
      <c r="Z175" s="161">
        <f>SUM(X175:Y175)</f>
        <v>34565</v>
      </c>
      <c r="AB175" s="1" t="s">
        <v>28</v>
      </c>
      <c r="AC175" s="122">
        <f t="shared" ref="AC175:AC177" si="120">1422.9*25</f>
        <v>35572.5</v>
      </c>
      <c r="AD175" s="122">
        <f t="shared" ref="AD175:AD177" si="121">483*75</f>
        <v>36225</v>
      </c>
      <c r="AE175" s="128">
        <f t="shared" ref="AE175:AE177" si="122">2011*150</f>
        <v>301650</v>
      </c>
      <c r="AF175" s="128">
        <f t="shared" ref="AF175:AF177" si="123">359*250</f>
        <v>89750</v>
      </c>
      <c r="AG175" s="128">
        <f t="shared" ref="AG175:AG177" si="124">31.9*350</f>
        <v>11165</v>
      </c>
      <c r="AH175" s="128">
        <f t="shared" ref="AH175:AH177" si="125">52*450</f>
        <v>23400</v>
      </c>
      <c r="AI175" s="161">
        <f>SUM(AE175:AH175)</f>
        <v>425965</v>
      </c>
    </row>
    <row r="176" spans="1:35">
      <c r="A176" s="1" t="s">
        <v>29</v>
      </c>
      <c r="B176" s="122">
        <f t="shared" si="110"/>
        <v>35572.5</v>
      </c>
      <c r="C176" s="122">
        <f t="shared" ref="C176:C177" si="126">483*75</f>
        <v>36225</v>
      </c>
      <c r="D176" s="128">
        <f t="shared" ref="D176:D177" si="127">2011*150</f>
        <v>301650</v>
      </c>
      <c r="E176" s="128">
        <f t="shared" ref="E176:E177" si="128">359*250</f>
        <v>89750</v>
      </c>
      <c r="F176" s="128">
        <f t="shared" si="111"/>
        <v>11165</v>
      </c>
      <c r="G176" s="128">
        <f t="shared" si="112"/>
        <v>23400</v>
      </c>
      <c r="H176" s="161">
        <f>SUM(D176:G176)</f>
        <v>425965</v>
      </c>
      <c r="J176" s="1" t="s">
        <v>29</v>
      </c>
      <c r="K176" s="123">
        <v>1422.9</v>
      </c>
      <c r="L176" s="122">
        <f t="shared" si="113"/>
        <v>36225</v>
      </c>
      <c r="M176" s="122">
        <f t="shared" si="114"/>
        <v>301650</v>
      </c>
      <c r="N176" s="128">
        <f>359*250</f>
        <v>89750</v>
      </c>
      <c r="O176" s="128">
        <f>31.9*350</f>
        <v>11165</v>
      </c>
      <c r="P176" s="128">
        <f t="shared" si="115"/>
        <v>23400</v>
      </c>
      <c r="Q176" s="161">
        <f>SUM(N176:P176)</f>
        <v>124315</v>
      </c>
      <c r="S176" s="1" t="s">
        <v>29</v>
      </c>
      <c r="T176" s="123">
        <v>1422.9</v>
      </c>
      <c r="U176" s="122">
        <f t="shared" si="116"/>
        <v>36225</v>
      </c>
      <c r="V176" s="122">
        <f t="shared" si="117"/>
        <v>301650</v>
      </c>
      <c r="W176" s="128">
        <f>359*250</f>
        <v>89750</v>
      </c>
      <c r="X176" s="128">
        <f t="shared" si="118"/>
        <v>11165</v>
      </c>
      <c r="Y176" s="128">
        <f t="shared" si="119"/>
        <v>23400</v>
      </c>
      <c r="Z176" s="161">
        <f>SUM(W176:Y176)</f>
        <v>124315</v>
      </c>
      <c r="AB176" s="1" t="s">
        <v>29</v>
      </c>
      <c r="AC176" s="122">
        <f t="shared" si="120"/>
        <v>35572.5</v>
      </c>
      <c r="AD176" s="122">
        <f t="shared" si="121"/>
        <v>36225</v>
      </c>
      <c r="AE176" s="128">
        <f t="shared" si="122"/>
        <v>301650</v>
      </c>
      <c r="AF176" s="128">
        <f t="shared" si="123"/>
        <v>89750</v>
      </c>
      <c r="AG176" s="128">
        <f t="shared" si="124"/>
        <v>11165</v>
      </c>
      <c r="AH176" s="128">
        <f t="shared" si="125"/>
        <v>23400</v>
      </c>
      <c r="AI176" s="161">
        <f>SUM(AE176:AH176)</f>
        <v>425965</v>
      </c>
    </row>
    <row r="177" spans="1:35">
      <c r="A177" s="82" t="s">
        <v>30</v>
      </c>
      <c r="B177" s="122">
        <f t="shared" si="110"/>
        <v>35572.5</v>
      </c>
      <c r="C177" s="128">
        <f t="shared" si="126"/>
        <v>36225</v>
      </c>
      <c r="D177" s="128">
        <f t="shared" si="127"/>
        <v>301650</v>
      </c>
      <c r="E177" s="128">
        <f t="shared" si="128"/>
        <v>89750</v>
      </c>
      <c r="F177" s="128">
        <f t="shared" si="111"/>
        <v>11165</v>
      </c>
      <c r="G177" s="128">
        <f t="shared" si="112"/>
        <v>23400</v>
      </c>
      <c r="H177" s="161">
        <f>SUM(C177:G177)</f>
        <v>462190</v>
      </c>
      <c r="J177" s="82" t="s">
        <v>30</v>
      </c>
      <c r="K177" s="124">
        <v>1422.9</v>
      </c>
      <c r="L177" s="122">
        <f t="shared" si="113"/>
        <v>36225</v>
      </c>
      <c r="M177" s="128">
        <f t="shared" si="114"/>
        <v>301650</v>
      </c>
      <c r="N177" s="128">
        <f>359*250</f>
        <v>89750</v>
      </c>
      <c r="O177" s="128">
        <f>31.9*350</f>
        <v>11165</v>
      </c>
      <c r="P177" s="128">
        <f t="shared" si="115"/>
        <v>23400</v>
      </c>
      <c r="Q177" s="161">
        <f>SUM(M177:P177)</f>
        <v>425965</v>
      </c>
      <c r="S177" s="82" t="s">
        <v>30</v>
      </c>
      <c r="T177" s="124">
        <v>1422.9</v>
      </c>
      <c r="U177" s="122">
        <f t="shared" si="116"/>
        <v>36225</v>
      </c>
      <c r="V177" s="128">
        <f t="shared" si="117"/>
        <v>301650</v>
      </c>
      <c r="W177" s="128">
        <f>359*250</f>
        <v>89750</v>
      </c>
      <c r="X177" s="128">
        <f t="shared" si="118"/>
        <v>11165</v>
      </c>
      <c r="Y177" s="128">
        <f t="shared" si="119"/>
        <v>23400</v>
      </c>
      <c r="Z177" s="161">
        <f>SUM(V177:Y177)</f>
        <v>425965</v>
      </c>
      <c r="AB177" s="82" t="s">
        <v>30</v>
      </c>
      <c r="AC177" s="122">
        <f t="shared" si="120"/>
        <v>35572.5</v>
      </c>
      <c r="AD177" s="128">
        <f t="shared" si="121"/>
        <v>36225</v>
      </c>
      <c r="AE177" s="128">
        <f t="shared" si="122"/>
        <v>301650</v>
      </c>
      <c r="AF177" s="128">
        <f t="shared" si="123"/>
        <v>89750</v>
      </c>
      <c r="AG177" s="128">
        <f t="shared" si="124"/>
        <v>11165</v>
      </c>
      <c r="AH177" s="128">
        <f t="shared" si="125"/>
        <v>23400</v>
      </c>
      <c r="AI177" s="161">
        <f>SUM(AD177:AH177)</f>
        <v>462190</v>
      </c>
    </row>
    <row r="178" spans="1:35" s="80" customFormat="1">
      <c r="G178" s="106"/>
      <c r="H178" s="159"/>
      <c r="P178" s="106"/>
      <c r="Q178" s="159"/>
      <c r="Y178" s="106"/>
      <c r="Z178" s="159"/>
      <c r="AH178" s="106"/>
      <c r="AI178" s="159"/>
    </row>
    <row r="179" spans="1:35" ht="15.75" thickBot="1">
      <c r="A179" s="104" t="s">
        <v>51</v>
      </c>
      <c r="J179" s="104" t="s">
        <v>51</v>
      </c>
      <c r="S179" s="104" t="s">
        <v>51</v>
      </c>
      <c r="AB179" s="104" t="s">
        <v>51</v>
      </c>
    </row>
    <row r="180" spans="1:35">
      <c r="A180" s="180" t="s">
        <v>129</v>
      </c>
      <c r="B180" s="180"/>
      <c r="C180" s="180"/>
      <c r="D180" s="180"/>
      <c r="E180" s="180"/>
      <c r="F180" s="180"/>
      <c r="G180" s="180"/>
      <c r="H180" s="180"/>
      <c r="J180" s="180" t="s">
        <v>129</v>
      </c>
      <c r="K180" s="180"/>
      <c r="L180" s="180"/>
      <c r="M180" s="180"/>
      <c r="N180" s="180"/>
      <c r="O180" s="180"/>
      <c r="P180" s="180"/>
      <c r="Q180" s="180"/>
      <c r="S180" s="180" t="s">
        <v>129</v>
      </c>
      <c r="T180" s="180"/>
      <c r="U180" s="180"/>
      <c r="V180" s="180"/>
      <c r="W180" s="180"/>
      <c r="X180" s="180"/>
      <c r="Y180" s="180"/>
      <c r="Z180" s="180"/>
      <c r="AB180" s="180" t="s">
        <v>129</v>
      </c>
      <c r="AC180" s="180"/>
      <c r="AD180" s="180"/>
      <c r="AE180" s="180"/>
      <c r="AF180" s="180"/>
      <c r="AG180" s="180"/>
      <c r="AH180" s="180"/>
      <c r="AI180" s="180"/>
    </row>
    <row r="181" spans="1:35">
      <c r="A181" s="85" t="s">
        <v>6</v>
      </c>
      <c r="B181" s="85" t="s">
        <v>114</v>
      </c>
      <c r="C181" s="85" t="s">
        <v>115</v>
      </c>
      <c r="D181" s="85" t="s">
        <v>116</v>
      </c>
      <c r="E181" s="85" t="s">
        <v>117</v>
      </c>
      <c r="F181" s="85" t="s">
        <v>118</v>
      </c>
      <c r="G181" s="85" t="s">
        <v>119</v>
      </c>
      <c r="H181" s="150" t="s">
        <v>80</v>
      </c>
      <c r="J181" s="85" t="s">
        <v>6</v>
      </c>
      <c r="K181" s="85" t="s">
        <v>114</v>
      </c>
      <c r="L181" s="85" t="s">
        <v>115</v>
      </c>
      <c r="M181" s="85" t="s">
        <v>116</v>
      </c>
      <c r="N181" s="85" t="s">
        <v>117</v>
      </c>
      <c r="O181" s="85" t="s">
        <v>118</v>
      </c>
      <c r="P181" s="85" t="s">
        <v>119</v>
      </c>
      <c r="Q181" s="150" t="s">
        <v>80</v>
      </c>
      <c r="S181" s="85" t="s">
        <v>6</v>
      </c>
      <c r="T181" s="85" t="s">
        <v>114</v>
      </c>
      <c r="U181" s="85" t="s">
        <v>115</v>
      </c>
      <c r="V181" s="85" t="s">
        <v>116</v>
      </c>
      <c r="W181" s="85" t="s">
        <v>117</v>
      </c>
      <c r="X181" s="85" t="s">
        <v>118</v>
      </c>
      <c r="Y181" s="85" t="s">
        <v>119</v>
      </c>
      <c r="Z181" s="150" t="s">
        <v>80</v>
      </c>
      <c r="AB181" s="85" t="s">
        <v>6</v>
      </c>
      <c r="AC181" s="85" t="s">
        <v>114</v>
      </c>
      <c r="AD181" s="85" t="s">
        <v>115</v>
      </c>
      <c r="AE181" s="85" t="s">
        <v>116</v>
      </c>
      <c r="AF181" s="85" t="s">
        <v>117</v>
      </c>
      <c r="AG181" s="85" t="s">
        <v>118</v>
      </c>
      <c r="AH181" s="85" t="s">
        <v>119</v>
      </c>
      <c r="AI181" s="150" t="s">
        <v>80</v>
      </c>
    </row>
    <row r="182" spans="1:35">
      <c r="A182" s="87" t="s">
        <v>27</v>
      </c>
      <c r="B182" s="125">
        <f>2754*25</f>
        <v>68850</v>
      </c>
      <c r="C182" s="125">
        <f>2426*75</f>
        <v>181950</v>
      </c>
      <c r="D182" s="125">
        <f>7922*150</f>
        <v>1188300</v>
      </c>
      <c r="E182" s="125">
        <f>2199*250</f>
        <v>549750</v>
      </c>
      <c r="F182" s="125">
        <f>874.6*350</f>
        <v>306110</v>
      </c>
      <c r="G182" s="125">
        <f>369.9*450</f>
        <v>166455</v>
      </c>
      <c r="H182" s="163">
        <f>SUM(B182:G182)</f>
        <v>2461415</v>
      </c>
      <c r="J182" s="144" t="s">
        <v>27</v>
      </c>
      <c r="K182" s="125">
        <f>2754*25</f>
        <v>68850</v>
      </c>
      <c r="L182" s="125">
        <f>2426*75</f>
        <v>181950</v>
      </c>
      <c r="M182" s="125">
        <f>7922*150</f>
        <v>1188300</v>
      </c>
      <c r="N182" s="125">
        <f>2199*250</f>
        <v>549750</v>
      </c>
      <c r="O182" s="125">
        <f>874.6*350</f>
        <v>306110</v>
      </c>
      <c r="P182" s="125">
        <f>369.9*450</f>
        <v>166455</v>
      </c>
      <c r="Q182" s="166">
        <f>SUM(K182:P182)</f>
        <v>2461415</v>
      </c>
      <c r="S182" s="87" t="s">
        <v>27</v>
      </c>
      <c r="T182" s="125">
        <f>2754*25</f>
        <v>68850</v>
      </c>
      <c r="U182" s="125">
        <f>2426*75</f>
        <v>181950</v>
      </c>
      <c r="V182" s="125">
        <f>7922*150</f>
        <v>1188300</v>
      </c>
      <c r="W182" s="125">
        <f>2199*250</f>
        <v>549750</v>
      </c>
      <c r="X182" s="125">
        <f>874.6*350</f>
        <v>306110</v>
      </c>
      <c r="Y182" s="125">
        <f>369.9*450</f>
        <v>166455</v>
      </c>
      <c r="Z182" s="163">
        <f>SUM(T182:Y182)</f>
        <v>2461415</v>
      </c>
      <c r="AB182" s="87" t="s">
        <v>27</v>
      </c>
      <c r="AC182" s="125">
        <f>2754*25</f>
        <v>68850</v>
      </c>
      <c r="AD182" s="125">
        <f>2426*75</f>
        <v>181950</v>
      </c>
      <c r="AE182" s="125">
        <f>7922*150</f>
        <v>1188300</v>
      </c>
      <c r="AF182" s="125">
        <f>2199*250</f>
        <v>549750</v>
      </c>
      <c r="AG182" s="125">
        <f>874.6*350</f>
        <v>306110</v>
      </c>
      <c r="AH182" s="125">
        <f>369.9*450</f>
        <v>166455</v>
      </c>
      <c r="AI182" s="166">
        <f>SUM(AC182:AH182)</f>
        <v>2461415</v>
      </c>
    </row>
    <row r="183" spans="1:35">
      <c r="A183" s="89" t="s">
        <v>28</v>
      </c>
      <c r="B183" s="125">
        <f t="shared" ref="B183:B185" si="129">2754*25</f>
        <v>68850</v>
      </c>
      <c r="C183" s="125">
        <f t="shared" ref="C183:C185" si="130">2426*75</f>
        <v>181950</v>
      </c>
      <c r="D183" s="125">
        <f t="shared" ref="D183:D185" si="131">7922*150</f>
        <v>1188300</v>
      </c>
      <c r="E183" s="125">
        <f t="shared" ref="E183:E185" si="132">2199*250</f>
        <v>549750</v>
      </c>
      <c r="F183" s="125">
        <f t="shared" ref="F183:F185" si="133">874.6*350</f>
        <v>306110</v>
      </c>
      <c r="G183" s="125">
        <f t="shared" ref="G183:G185" si="134">369.9*450</f>
        <v>166455</v>
      </c>
      <c r="H183" s="164">
        <f t="shared" ref="H183:H185" si="135">SUM(B183:G183)</f>
        <v>2461415</v>
      </c>
      <c r="J183" s="105" t="s">
        <v>28</v>
      </c>
      <c r="K183" s="125">
        <f t="shared" ref="K183:K185" si="136">2754*25</f>
        <v>68850</v>
      </c>
      <c r="L183" s="125">
        <f t="shared" ref="L183:L185" si="137">2426*75</f>
        <v>181950</v>
      </c>
      <c r="M183" s="125">
        <f t="shared" ref="M183:M185" si="138">7922*150</f>
        <v>1188300</v>
      </c>
      <c r="N183" s="125">
        <f t="shared" ref="N183:N185" si="139">2199*250</f>
        <v>549750</v>
      </c>
      <c r="O183" s="125">
        <f t="shared" ref="O183:O185" si="140">874.6*350</f>
        <v>306110</v>
      </c>
      <c r="P183" s="125">
        <f t="shared" ref="P183:P185" si="141">369.9*450</f>
        <v>166455</v>
      </c>
      <c r="Q183" s="167">
        <f>SUM(K183:P183)</f>
        <v>2461415</v>
      </c>
      <c r="S183" s="89" t="s">
        <v>28</v>
      </c>
      <c r="T183" s="125">
        <f t="shared" ref="T183:T185" si="142">2754*25</f>
        <v>68850</v>
      </c>
      <c r="U183" s="125">
        <f t="shared" ref="U183:U185" si="143">2426*75</f>
        <v>181950</v>
      </c>
      <c r="V183" s="125">
        <f t="shared" ref="V183:V185" si="144">7922*150</f>
        <v>1188300</v>
      </c>
      <c r="W183" s="125">
        <f t="shared" ref="W183:W185" si="145">2199*250</f>
        <v>549750</v>
      </c>
      <c r="X183" s="125">
        <f t="shared" ref="X183:X185" si="146">874.6*350</f>
        <v>306110</v>
      </c>
      <c r="Y183" s="125">
        <f t="shared" ref="Y183:Y185" si="147">369.9*450</f>
        <v>166455</v>
      </c>
      <c r="Z183" s="164">
        <f>SUM(T183:Y183)</f>
        <v>2461415</v>
      </c>
      <c r="AB183" s="89" t="s">
        <v>28</v>
      </c>
      <c r="AC183" s="125">
        <f t="shared" ref="AC183:AC185" si="148">2754*25</f>
        <v>68850</v>
      </c>
      <c r="AD183" s="125">
        <f t="shared" ref="AD183:AD185" si="149">2426*75</f>
        <v>181950</v>
      </c>
      <c r="AE183" s="125">
        <f t="shared" ref="AE183:AE185" si="150">7922*150</f>
        <v>1188300</v>
      </c>
      <c r="AF183" s="125">
        <f t="shared" ref="AF183:AF185" si="151">2199*250</f>
        <v>549750</v>
      </c>
      <c r="AG183" s="125">
        <f t="shared" ref="AG183:AG185" si="152">874.6*350</f>
        <v>306110</v>
      </c>
      <c r="AH183" s="125">
        <f t="shared" ref="AH183:AH185" si="153">369.9*450</f>
        <v>166455</v>
      </c>
      <c r="AI183" s="167">
        <f>SUM(AC183:AH183)</f>
        <v>2461415</v>
      </c>
    </row>
    <row r="184" spans="1:35">
      <c r="A184" s="89" t="s">
        <v>29</v>
      </c>
      <c r="B184" s="125">
        <f t="shared" si="129"/>
        <v>68850</v>
      </c>
      <c r="C184" s="125">
        <f t="shared" si="130"/>
        <v>181950</v>
      </c>
      <c r="D184" s="125">
        <f t="shared" si="131"/>
        <v>1188300</v>
      </c>
      <c r="E184" s="125">
        <f t="shared" si="132"/>
        <v>549750</v>
      </c>
      <c r="F184" s="125">
        <f t="shared" si="133"/>
        <v>306110</v>
      </c>
      <c r="G184" s="125">
        <f t="shared" si="134"/>
        <v>166455</v>
      </c>
      <c r="H184" s="164">
        <f t="shared" si="135"/>
        <v>2461415</v>
      </c>
      <c r="J184" s="105" t="s">
        <v>29</v>
      </c>
      <c r="K184" s="125">
        <f t="shared" si="136"/>
        <v>68850</v>
      </c>
      <c r="L184" s="125">
        <f t="shared" si="137"/>
        <v>181950</v>
      </c>
      <c r="M184" s="125">
        <f t="shared" si="138"/>
        <v>1188300</v>
      </c>
      <c r="N184" s="125">
        <f t="shared" si="139"/>
        <v>549750</v>
      </c>
      <c r="O184" s="125">
        <f t="shared" si="140"/>
        <v>306110</v>
      </c>
      <c r="P184" s="125">
        <f t="shared" si="141"/>
        <v>166455</v>
      </c>
      <c r="Q184" s="167">
        <f>SUM(K184:P184)</f>
        <v>2461415</v>
      </c>
      <c r="S184" s="89" t="s">
        <v>29</v>
      </c>
      <c r="T184" s="125">
        <f t="shared" si="142"/>
        <v>68850</v>
      </c>
      <c r="U184" s="125">
        <f t="shared" si="143"/>
        <v>181950</v>
      </c>
      <c r="V184" s="125">
        <f t="shared" si="144"/>
        <v>1188300</v>
      </c>
      <c r="W184" s="125">
        <f t="shared" si="145"/>
        <v>549750</v>
      </c>
      <c r="X184" s="125">
        <f t="shared" si="146"/>
        <v>306110</v>
      </c>
      <c r="Y184" s="125">
        <f t="shared" si="147"/>
        <v>166455</v>
      </c>
      <c r="Z184" s="164">
        <f>SUM(T184:Y184)</f>
        <v>2461415</v>
      </c>
      <c r="AB184" s="89" t="s">
        <v>29</v>
      </c>
      <c r="AC184" s="125">
        <f t="shared" si="148"/>
        <v>68850</v>
      </c>
      <c r="AD184" s="125">
        <f t="shared" si="149"/>
        <v>181950</v>
      </c>
      <c r="AE184" s="125">
        <f t="shared" si="150"/>
        <v>1188300</v>
      </c>
      <c r="AF184" s="125">
        <f t="shared" si="151"/>
        <v>549750</v>
      </c>
      <c r="AG184" s="125">
        <f t="shared" si="152"/>
        <v>306110</v>
      </c>
      <c r="AH184" s="125">
        <f t="shared" si="153"/>
        <v>166455</v>
      </c>
      <c r="AI184" s="167">
        <f>SUM(AC184:AH184)</f>
        <v>2461415</v>
      </c>
    </row>
    <row r="185" spans="1:35">
      <c r="A185" s="85" t="s">
        <v>30</v>
      </c>
      <c r="B185" s="125">
        <f t="shared" si="129"/>
        <v>68850</v>
      </c>
      <c r="C185" s="125">
        <f t="shared" si="130"/>
        <v>181950</v>
      </c>
      <c r="D185" s="125">
        <f t="shared" si="131"/>
        <v>1188300</v>
      </c>
      <c r="E185" s="125">
        <f t="shared" si="132"/>
        <v>549750</v>
      </c>
      <c r="F185" s="125">
        <f t="shared" si="133"/>
        <v>306110</v>
      </c>
      <c r="G185" s="125">
        <f t="shared" si="134"/>
        <v>166455</v>
      </c>
      <c r="H185" s="165">
        <f t="shared" si="135"/>
        <v>2461415</v>
      </c>
      <c r="J185" s="86" t="s">
        <v>30</v>
      </c>
      <c r="K185" s="125">
        <f t="shared" si="136"/>
        <v>68850</v>
      </c>
      <c r="L185" s="125">
        <f t="shared" si="137"/>
        <v>181950</v>
      </c>
      <c r="M185" s="125">
        <f t="shared" si="138"/>
        <v>1188300</v>
      </c>
      <c r="N185" s="125">
        <f t="shared" si="139"/>
        <v>549750</v>
      </c>
      <c r="O185" s="125">
        <f t="shared" si="140"/>
        <v>306110</v>
      </c>
      <c r="P185" s="125">
        <f t="shared" si="141"/>
        <v>166455</v>
      </c>
      <c r="Q185" s="168">
        <f>SUM(K185:P185)</f>
        <v>2461415</v>
      </c>
      <c r="S185" s="85" t="s">
        <v>30</v>
      </c>
      <c r="T185" s="125">
        <f t="shared" si="142"/>
        <v>68850</v>
      </c>
      <c r="U185" s="125">
        <f t="shared" si="143"/>
        <v>181950</v>
      </c>
      <c r="V185" s="125">
        <f t="shared" si="144"/>
        <v>1188300</v>
      </c>
      <c r="W185" s="125">
        <f t="shared" si="145"/>
        <v>549750</v>
      </c>
      <c r="X185" s="125">
        <f t="shared" si="146"/>
        <v>306110</v>
      </c>
      <c r="Y185" s="125">
        <f t="shared" si="147"/>
        <v>166455</v>
      </c>
      <c r="Z185" s="165">
        <f>SUM(T185:Y185)</f>
        <v>2461415</v>
      </c>
      <c r="AB185" s="85" t="s">
        <v>30</v>
      </c>
      <c r="AC185" s="125">
        <f t="shared" si="148"/>
        <v>68850</v>
      </c>
      <c r="AD185" s="125">
        <f t="shared" si="149"/>
        <v>181950</v>
      </c>
      <c r="AE185" s="125">
        <f t="shared" si="150"/>
        <v>1188300</v>
      </c>
      <c r="AF185" s="125">
        <f t="shared" si="151"/>
        <v>549750</v>
      </c>
      <c r="AG185" s="125">
        <f t="shared" si="152"/>
        <v>306110</v>
      </c>
      <c r="AH185" s="125">
        <f t="shared" si="153"/>
        <v>166455</v>
      </c>
      <c r="AI185" s="168">
        <f>SUM(AC185:AH185)</f>
        <v>2461415</v>
      </c>
    </row>
    <row r="186" spans="1:35" s="80" customFormat="1">
      <c r="G186" s="106"/>
      <c r="H186" s="162"/>
      <c r="P186" s="106"/>
      <c r="Q186" s="162"/>
      <c r="Y186" s="106"/>
      <c r="Z186" s="162"/>
      <c r="AH186" s="106"/>
      <c r="AI186" s="162"/>
    </row>
    <row r="187" spans="1:35" s="80" customFormat="1">
      <c r="A187" s="169" t="s">
        <v>98</v>
      </c>
      <c r="B187" s="170" t="s">
        <v>81</v>
      </c>
      <c r="G187" s="106"/>
      <c r="H187" s="162"/>
      <c r="J187" s="169" t="s">
        <v>101</v>
      </c>
      <c r="K187" s="170" t="s">
        <v>81</v>
      </c>
      <c r="P187" s="106"/>
      <c r="Q187" s="162"/>
      <c r="S187" s="169" t="s">
        <v>100</v>
      </c>
      <c r="T187" s="170" t="s">
        <v>81</v>
      </c>
      <c r="Y187" s="106"/>
      <c r="Z187" s="162"/>
      <c r="AB187" s="169" t="s">
        <v>99</v>
      </c>
      <c r="AC187" s="170" t="s">
        <v>81</v>
      </c>
      <c r="AH187" s="106"/>
      <c r="AI187" s="162"/>
    </row>
    <row r="188" spans="1:35" s="80" customFormat="1">
      <c r="A188" s="87" t="s">
        <v>27</v>
      </c>
      <c r="B188" s="88">
        <f>H166+H174+H182</f>
        <v>2461415</v>
      </c>
      <c r="G188" s="106"/>
      <c r="H188" s="162"/>
      <c r="J188" s="87" t="s">
        <v>27</v>
      </c>
      <c r="K188" s="88">
        <f>Q166+Q174+Q182</f>
        <v>2987565</v>
      </c>
      <c r="P188" s="106"/>
      <c r="Q188" s="162"/>
      <c r="S188" s="87" t="s">
        <v>27</v>
      </c>
      <c r="T188" s="88">
        <f>Z166+Z174+Z182</f>
        <v>2461415</v>
      </c>
      <c r="Y188" s="106"/>
      <c r="Z188" s="162"/>
      <c r="AB188" s="87" t="s">
        <v>27</v>
      </c>
      <c r="AC188" s="88">
        <f>AI166+AI174+AI182</f>
        <v>2495980</v>
      </c>
      <c r="AH188" s="106"/>
      <c r="AI188" s="162"/>
    </row>
    <row r="189" spans="1:35" s="80" customFormat="1">
      <c r="A189" s="89" t="s">
        <v>28</v>
      </c>
      <c r="B189" s="90">
        <f t="shared" ref="B189:B191" si="154">H167+H175+H183</f>
        <v>2495980</v>
      </c>
      <c r="G189" s="106"/>
      <c r="H189" s="162"/>
      <c r="J189" s="89" t="s">
        <v>28</v>
      </c>
      <c r="K189" s="90">
        <f t="shared" ref="K189:K191" si="155">Q167+Q175+Q183</f>
        <v>4158965</v>
      </c>
      <c r="P189" s="106"/>
      <c r="Q189" s="162"/>
      <c r="S189" s="89" t="s">
        <v>28</v>
      </c>
      <c r="T189" s="90">
        <f t="shared" ref="T189:T191" si="156">Z167+Z175+Z183</f>
        <v>2495980</v>
      </c>
      <c r="Y189" s="106"/>
      <c r="Z189" s="162"/>
      <c r="AB189" s="89" t="s">
        <v>28</v>
      </c>
      <c r="AC189" s="90">
        <f t="shared" ref="AC189:AC191" si="157">AI167+AI175+AI183</f>
        <v>2887380</v>
      </c>
      <c r="AH189" s="106"/>
      <c r="AI189" s="162"/>
    </row>
    <row r="190" spans="1:35" s="80" customFormat="1">
      <c r="A190" s="89" t="s">
        <v>29</v>
      </c>
      <c r="B190" s="90">
        <f t="shared" si="154"/>
        <v>2887380</v>
      </c>
      <c r="G190" s="106"/>
      <c r="H190" s="162"/>
      <c r="J190" s="89" t="s">
        <v>29</v>
      </c>
      <c r="K190" s="90">
        <f t="shared" si="155"/>
        <v>4259880</v>
      </c>
      <c r="P190" s="106"/>
      <c r="Q190" s="162"/>
      <c r="S190" s="89" t="s">
        <v>29</v>
      </c>
      <c r="T190" s="90">
        <f t="shared" si="156"/>
        <v>2585730</v>
      </c>
      <c r="Y190" s="106"/>
      <c r="Z190" s="162"/>
      <c r="AB190" s="89" t="s">
        <v>29</v>
      </c>
      <c r="AC190" s="90">
        <f t="shared" si="157"/>
        <v>3086280</v>
      </c>
      <c r="AH190" s="106"/>
      <c r="AI190" s="162"/>
    </row>
    <row r="191" spans="1:35" s="80" customFormat="1">
      <c r="A191" s="85" t="s">
        <v>30</v>
      </c>
      <c r="B191" s="91">
        <f t="shared" si="154"/>
        <v>3449755</v>
      </c>
      <c r="G191" s="106"/>
      <c r="H191" s="162"/>
      <c r="J191" s="85" t="s">
        <v>30</v>
      </c>
      <c r="K191" s="91">
        <f t="shared" si="155"/>
        <v>4644030</v>
      </c>
      <c r="P191" s="106"/>
      <c r="Q191" s="162"/>
      <c r="S191" s="85" t="s">
        <v>30</v>
      </c>
      <c r="T191" s="91">
        <f t="shared" si="156"/>
        <v>3413530</v>
      </c>
      <c r="Y191" s="106"/>
      <c r="Z191" s="162"/>
      <c r="AB191" s="85" t="s">
        <v>30</v>
      </c>
      <c r="AC191" s="91">
        <f t="shared" si="157"/>
        <v>3779505</v>
      </c>
      <c r="AH191" s="106"/>
      <c r="AI191" s="162"/>
    </row>
  </sheetData>
  <mergeCells count="72">
    <mergeCell ref="A147:H147"/>
    <mergeCell ref="J147:Q147"/>
    <mergeCell ref="S147:Z147"/>
    <mergeCell ref="AB147:AI147"/>
    <mergeCell ref="A180:H180"/>
    <mergeCell ref="J180:Q180"/>
    <mergeCell ref="S180:Z180"/>
    <mergeCell ref="AB180:AI180"/>
    <mergeCell ref="A164:H164"/>
    <mergeCell ref="J164:Q164"/>
    <mergeCell ref="S164:Z164"/>
    <mergeCell ref="AB164:AI164"/>
    <mergeCell ref="A172:H172"/>
    <mergeCell ref="J172:Q172"/>
    <mergeCell ref="S172:Z172"/>
    <mergeCell ref="AB172:AI172"/>
    <mergeCell ref="A131:H131"/>
    <mergeCell ref="J131:Q131"/>
    <mergeCell ref="S131:Z131"/>
    <mergeCell ref="AB131:AI131"/>
    <mergeCell ref="A139:H139"/>
    <mergeCell ref="J139:Q139"/>
    <mergeCell ref="S139:Z139"/>
    <mergeCell ref="AB139:AI139"/>
    <mergeCell ref="A31:H31"/>
    <mergeCell ref="J31:Q31"/>
    <mergeCell ref="AB20:AI20"/>
    <mergeCell ref="AB12:AI12"/>
    <mergeCell ref="AB4:AI4"/>
    <mergeCell ref="S20:Z20"/>
    <mergeCell ref="S12:Z12"/>
    <mergeCell ref="S4:Z4"/>
    <mergeCell ref="J20:Q20"/>
    <mergeCell ref="J12:Q12"/>
    <mergeCell ref="J4:Q4"/>
    <mergeCell ref="A20:H20"/>
    <mergeCell ref="A12:H12"/>
    <mergeCell ref="A4:H4"/>
    <mergeCell ref="AB111:AI111"/>
    <mergeCell ref="AB103:AI103"/>
    <mergeCell ref="AB95:AI95"/>
    <mergeCell ref="AB31:AI31"/>
    <mergeCell ref="AB39:AI39"/>
    <mergeCell ref="AB47:AI47"/>
    <mergeCell ref="AB78:AI78"/>
    <mergeCell ref="AB62:AI62"/>
    <mergeCell ref="AB70:AI70"/>
    <mergeCell ref="S111:Z111"/>
    <mergeCell ref="S103:Z103"/>
    <mergeCell ref="S95:Z95"/>
    <mergeCell ref="S31:Z31"/>
    <mergeCell ref="S39:Z39"/>
    <mergeCell ref="S47:Z47"/>
    <mergeCell ref="S78:Z78"/>
    <mergeCell ref="S62:Z62"/>
    <mergeCell ref="S70:Z70"/>
    <mergeCell ref="J111:Q111"/>
    <mergeCell ref="J103:Q103"/>
    <mergeCell ref="J95:Q95"/>
    <mergeCell ref="J39:Q39"/>
    <mergeCell ref="J47:Q47"/>
    <mergeCell ref="J62:Q62"/>
    <mergeCell ref="J78:Q78"/>
    <mergeCell ref="J70:Q70"/>
    <mergeCell ref="A111:H111"/>
    <mergeCell ref="A103:H103"/>
    <mergeCell ref="A95:H95"/>
    <mergeCell ref="A39:H39"/>
    <mergeCell ref="A47:H47"/>
    <mergeCell ref="A62:H62"/>
    <mergeCell ref="A78:H78"/>
    <mergeCell ref="A70:H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File S1</vt:lpstr>
      <vt:lpstr>Table S1A_25 MgC</vt:lpstr>
      <vt:lpstr>Table S1B_75 MgC</vt:lpstr>
      <vt:lpstr>Table S1C_ 150 MgC</vt:lpstr>
      <vt:lpstr>Table S1D_250 MgC</vt:lpstr>
      <vt:lpstr>Table S1E_350 MgC</vt:lpstr>
      <vt:lpstr>Table S1F_450 MgC</vt:lpstr>
      <vt:lpstr>Table S1G_Coarse-scale</vt:lpstr>
      <vt:lpstr>Table S1H_Sensitivity analyses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nicola_abram</dc:creator>
  <cp:lastModifiedBy>nicola_abram</cp:lastModifiedBy>
  <cp:lastPrinted>2015-08-22T10:52:29Z</cp:lastPrinted>
  <dcterms:created xsi:type="dcterms:W3CDTF">2012-08-13T08:18:47Z</dcterms:created>
  <dcterms:modified xsi:type="dcterms:W3CDTF">2016-05-08T09:41:52Z</dcterms:modified>
</cp:coreProperties>
</file>